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autoCompressPictures="0" defaultThemeVersion="124226"/>
  <mc:AlternateContent xmlns:mc="http://schemas.openxmlformats.org/markup-compatibility/2006">
    <mc:Choice Requires="x15">
      <x15ac:absPath xmlns:x15ac="http://schemas.microsoft.com/office/spreadsheetml/2010/11/ac" url="C:\Users\pcriha\Documents\"/>
    </mc:Choice>
  </mc:AlternateContent>
  <xr:revisionPtr revIDLastSave="0" documentId="13_ncr:1_{F9D51E18-622B-4080-BAD3-E22236A8829F}" xr6:coauthVersionLast="47" xr6:coauthVersionMax="47" xr10:uidLastSave="{00000000-0000-0000-0000-000000000000}"/>
  <bookViews>
    <workbookView xWindow="-80" yWindow="-80" windowWidth="28920" windowHeight="15660" tabRatio="644" xr2:uid="{00000000-000D-0000-FFFF-FFFF00000000}"/>
  </bookViews>
  <sheets>
    <sheet name="BASE EPP " sheetId="18" r:id="rId1"/>
    <sheet name="Sheet1" sheetId="24" r:id="rId2"/>
    <sheet name="EPP TOU WKDY 1-8PM" sheetId="19" state="hidden" r:id="rId3"/>
    <sheet name="EPP TOU WKDY 1-8PM +MAY" sheetId="21" state="hidden" r:id="rId4"/>
    <sheet name=" EPP TOU WKDY 1-8PM + OCT" sheetId="22" state="hidden" r:id="rId5"/>
    <sheet name="EPP TOU WKDY 1-8PM MAY &amp; OCT" sheetId="23" state="hidden" r:id="rId6"/>
    <sheet name="EPP TOU ALLDAYS 1-8PM" sheetId="20" state="hidden" r:id="rId7"/>
  </sheets>
  <externalReferences>
    <externalReference r:id="rId8"/>
  </externalReferences>
  <definedNames>
    <definedName name="AC">[1]Inputs!$I$37</definedName>
    <definedName name="Contingency">[1]Inputs!$E$59</definedName>
    <definedName name="DC">[1]Inputs!$I$35</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OTAL" hidden="1">"c598"</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39622.5901273148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PPA">[1]Inputs!$I$168</definedName>
    <definedName name="PR">[1]Inputs!$I$36</definedName>
    <definedName name="_xlnm.Print_Area" localSheetId="4">' EPP TOU WKDY 1-8PM + OCT'!$A$1:$Q$89</definedName>
    <definedName name="_xlnm.Print_Area" localSheetId="0">'BASE EPP '!$A$2:$Q$56</definedName>
    <definedName name="_xlnm.Print_Area" localSheetId="6">'EPP TOU ALLDAYS 1-8PM'!$A$1:$Q$89</definedName>
    <definedName name="_xlnm.Print_Area" localSheetId="2">'EPP TOU WKDY 1-8PM'!$A$1:$Q$89</definedName>
    <definedName name="_xlnm.Print_Area" localSheetId="3">'EPP TOU WKDY 1-8PM +MAY'!$A$1:$Q$89</definedName>
    <definedName name="_xlnm.Print_Area" localSheetId="5">'EPP TOU WKDY 1-8PM MAY &amp; OCT'!$A$1:$Q$89</definedName>
    <definedName name="_xlnm.Print_Titles" localSheetId="4">' EPP TOU WKDY 1-8PM + OCT'!$1:$6</definedName>
    <definedName name="_xlnm.Print_Titles" localSheetId="6">'EPP TOU ALLDAYS 1-8PM'!$1:$6</definedName>
    <definedName name="_xlnm.Print_Titles" localSheetId="2">'EPP TOU WKDY 1-8PM'!$1:$6</definedName>
    <definedName name="_xlnm.Print_Titles" localSheetId="3">'EPP TOU WKDY 1-8PM +MAY'!$1:$6</definedName>
    <definedName name="_xlnm.Print_Titles" localSheetId="5">'EPP TOU WKDY 1-8PM MAY &amp; OCT'!$1:$6</definedName>
    <definedName name="Project">[1]Inputs!$I$8</definedName>
    <definedName name="RESET">[1]Inputs!$A$1</definedName>
    <definedName name="Technology">[1]Inputs!$I$10</definedName>
    <definedName name="Utility">[1]Inputs!$I$9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9" i="18" l="1"/>
  <c r="U4" i="24"/>
  <c r="U3" i="24"/>
  <c r="E41" i="18"/>
  <c r="E45" i="18" s="1"/>
  <c r="E49" i="18"/>
  <c r="E46" i="18"/>
  <c r="X16" i="24" l="1"/>
  <c r="AE37" i="24"/>
  <c r="AD36" i="18" s="1"/>
  <c r="X37" i="24"/>
  <c r="W36" i="18" s="1"/>
  <c r="AA36" i="24"/>
  <c r="Z35" i="18" s="1"/>
  <c r="Z36" i="24"/>
  <c r="Y35" i="18" s="1"/>
  <c r="Y36" i="24"/>
  <c r="X35" i="18" s="1"/>
  <c r="Y31" i="24"/>
  <c r="X30" i="18" s="1"/>
  <c r="X31" i="24"/>
  <c r="W30" i="18" s="1"/>
  <c r="W31" i="24"/>
  <c r="V30" i="18" s="1"/>
  <c r="AB30" i="24"/>
  <c r="AA29" i="18" s="1"/>
  <c r="AA30" i="24"/>
  <c r="Z29" i="18" s="1"/>
  <c r="Z26" i="24"/>
  <c r="Y25" i="18" s="1"/>
  <c r="Y26" i="24"/>
  <c r="X25" i="18" s="1"/>
  <c r="X26" i="24"/>
  <c r="W25" i="18" s="1"/>
  <c r="W26" i="24"/>
  <c r="V25" i="18" s="1"/>
  <c r="AB25" i="24"/>
  <c r="AA24" i="18" s="1"/>
  <c r="AA21" i="24"/>
  <c r="Z20" i="18" s="1"/>
  <c r="Z21" i="24"/>
  <c r="Y20" i="18" s="1"/>
  <c r="Y21" i="24"/>
  <c r="X20" i="18" s="1"/>
  <c r="X21" i="24"/>
  <c r="W20" i="18" s="1"/>
  <c r="W21" i="24"/>
  <c r="V20" i="18" s="1"/>
  <c r="Y35" i="24"/>
  <c r="X34" i="18" s="1"/>
  <c r="Z30" i="24"/>
  <c r="Y29" i="18" s="1"/>
  <c r="AA25" i="24"/>
  <c r="Z24" i="18" s="1"/>
  <c r="AA19" i="24"/>
  <c r="Z18" i="18" s="1"/>
  <c r="X35" i="24"/>
  <c r="W34" i="18" s="1"/>
  <c r="Y30" i="24"/>
  <c r="X29" i="18" s="1"/>
  <c r="Z25" i="24"/>
  <c r="Y24" i="18" s="1"/>
  <c r="AF18" i="24"/>
  <c r="AE17" i="18" s="1"/>
  <c r="W35" i="24"/>
  <c r="V34" i="18" s="1"/>
  <c r="X30" i="24"/>
  <c r="W29" i="18" s="1"/>
  <c r="AC24" i="24"/>
  <c r="AB23" i="18" s="1"/>
  <c r="AE18" i="24"/>
  <c r="AD17" i="18" s="1"/>
  <c r="V35" i="24"/>
  <c r="U34" i="18" s="1"/>
  <c r="AA29" i="24"/>
  <c r="Z28" i="18" s="1"/>
  <c r="AB24" i="24"/>
  <c r="AA23" i="18" s="1"/>
  <c r="AD18" i="24"/>
  <c r="AC17" i="18" s="1"/>
  <c r="AE33" i="24"/>
  <c r="AD32" i="18" s="1"/>
  <c r="AF28" i="24"/>
  <c r="AE27" i="18" s="1"/>
  <c r="AA24" i="24"/>
  <c r="Z23" i="18" s="1"/>
  <c r="AC18" i="24"/>
  <c r="AB17" i="18" s="1"/>
  <c r="AD14" i="24"/>
  <c r="AC13" i="18" s="1"/>
  <c r="AD33" i="24"/>
  <c r="AC32" i="18" s="1"/>
  <c r="AE28" i="24"/>
  <c r="AD27" i="18" s="1"/>
  <c r="AA23" i="24"/>
  <c r="Z22" i="18" s="1"/>
  <c r="AB18" i="24"/>
  <c r="AA17" i="18" s="1"/>
  <c r="AC14" i="24"/>
  <c r="AB13" i="18" s="1"/>
  <c r="AC33" i="24"/>
  <c r="AB32" i="18" s="1"/>
  <c r="AD28" i="24"/>
  <c r="AC27" i="18" s="1"/>
  <c r="Z23" i="24"/>
  <c r="Y22" i="18" s="1"/>
  <c r="AA18" i="24"/>
  <c r="Z17" i="18" s="1"/>
  <c r="AB14" i="24"/>
  <c r="AA13" i="18" s="1"/>
  <c r="AB33" i="24"/>
  <c r="AA32" i="18" s="1"/>
  <c r="AC28" i="24"/>
  <c r="AB27" i="18" s="1"/>
  <c r="Y23" i="24"/>
  <c r="X22" i="18" s="1"/>
  <c r="Z18" i="24"/>
  <c r="Y17" i="18" s="1"/>
  <c r="AA14" i="24"/>
  <c r="Z13" i="18" s="1"/>
  <c r="AA33" i="24"/>
  <c r="Z32" i="18" s="1"/>
  <c r="AB28" i="24"/>
  <c r="AA27" i="18" s="1"/>
  <c r="X23" i="24"/>
  <c r="W22" i="18" s="1"/>
  <c r="W17" i="24"/>
  <c r="V16" i="18" s="1"/>
  <c r="Z14" i="24"/>
  <c r="Y13" i="18" s="1"/>
  <c r="Z33" i="24"/>
  <c r="Y32" i="18" s="1"/>
  <c r="AA28" i="24"/>
  <c r="Z27" i="18" s="1"/>
  <c r="AG21" i="24"/>
  <c r="AF20" i="18" s="1"/>
  <c r="V17" i="24"/>
  <c r="U16" i="18" s="1"/>
  <c r="Y14" i="24"/>
  <c r="X13" i="18" s="1"/>
  <c r="Y33" i="24"/>
  <c r="X32" i="18" s="1"/>
  <c r="AE26" i="24"/>
  <c r="AD25" i="18" s="1"/>
  <c r="AF21" i="24"/>
  <c r="AE20" i="18" s="1"/>
  <c r="AG16" i="24"/>
  <c r="AF15" i="18" s="1"/>
  <c r="X14" i="24"/>
  <c r="W13" i="18" s="1"/>
  <c r="X33" i="24"/>
  <c r="W32" i="18" s="1"/>
  <c r="AD26" i="24"/>
  <c r="AC25" i="18" s="1"/>
  <c r="AE21" i="24"/>
  <c r="AD20" i="18" s="1"/>
  <c r="AF16" i="24"/>
  <c r="AE15" i="18" s="1"/>
  <c r="W14" i="24"/>
  <c r="V13" i="18" s="1"/>
  <c r="W33" i="24"/>
  <c r="V32" i="18" s="1"/>
  <c r="AC26" i="24"/>
  <c r="AB25" i="18" s="1"/>
  <c r="AD21" i="24"/>
  <c r="AC20" i="18" s="1"/>
  <c r="AE16" i="24"/>
  <c r="AD15" i="18" s="1"/>
  <c r="AG37" i="24"/>
  <c r="AF36" i="18" s="1"/>
  <c r="V33" i="24"/>
  <c r="U32" i="18" s="1"/>
  <c r="AB26" i="24"/>
  <c r="AA25" i="18" s="1"/>
  <c r="AC21" i="24"/>
  <c r="AB20" i="18" s="1"/>
  <c r="AD16" i="24"/>
  <c r="AC15" i="18" s="1"/>
  <c r="AF37" i="24"/>
  <c r="AE36" i="18" s="1"/>
  <c r="AG32" i="24"/>
  <c r="AF31" i="18" s="1"/>
  <c r="AA26" i="24"/>
  <c r="Z25" i="18" s="1"/>
  <c r="AB21" i="24"/>
  <c r="AA20" i="18" s="1"/>
  <c r="AC16" i="24"/>
  <c r="AB15" i="18" s="1"/>
  <c r="Y28" i="24"/>
  <c r="X27" i="18" s="1"/>
  <c r="X36" i="24"/>
  <c r="W35" i="18" s="1"/>
  <c r="AF32" i="24"/>
  <c r="AE31" i="18" s="1"/>
  <c r="Z28" i="24"/>
  <c r="Y27" i="18" s="1"/>
  <c r="AF23" i="24"/>
  <c r="AE22" i="18" s="1"/>
  <c r="AB20" i="24"/>
  <c r="AA19" i="18" s="1"/>
  <c r="AB16" i="24"/>
  <c r="AA15" i="18" s="1"/>
  <c r="W36" i="24"/>
  <c r="V35" i="18" s="1"/>
  <c r="AC31" i="24"/>
  <c r="AB30" i="18" s="1"/>
  <c r="AE23" i="24"/>
  <c r="AD22" i="18" s="1"/>
  <c r="AE19" i="24"/>
  <c r="AD18" i="18" s="1"/>
  <c r="AA16" i="24"/>
  <c r="Z15" i="18" s="1"/>
  <c r="AB35" i="24"/>
  <c r="AA34" i="18" s="1"/>
  <c r="AB31" i="24"/>
  <c r="AA30" i="18" s="1"/>
  <c r="X28" i="24"/>
  <c r="W27" i="18" s="1"/>
  <c r="AD23" i="24"/>
  <c r="AC22" i="18" s="1"/>
  <c r="AD19" i="24"/>
  <c r="AC18" i="18" s="1"/>
  <c r="Z16" i="24"/>
  <c r="Y15" i="18" s="1"/>
  <c r="AA35" i="24"/>
  <c r="Z34" i="18" s="1"/>
  <c r="AA31" i="24"/>
  <c r="Z30" i="18" s="1"/>
  <c r="W28" i="24"/>
  <c r="V27" i="18" s="1"/>
  <c r="AC23" i="24"/>
  <c r="AB22" i="18" s="1"/>
  <c r="AC19" i="24"/>
  <c r="AB18" i="18" s="1"/>
  <c r="Y16" i="24"/>
  <c r="X15" i="18" s="1"/>
  <c r="Z35" i="24"/>
  <c r="Y34" i="18" s="1"/>
  <c r="Z31" i="24"/>
  <c r="Y30" i="18" s="1"/>
  <c r="V28" i="24"/>
  <c r="U27" i="18" s="1"/>
  <c r="AB23" i="24"/>
  <c r="AA22" i="18" s="1"/>
  <c r="AB19" i="24"/>
  <c r="AA18" i="18" s="1"/>
  <c r="AC15" i="24"/>
  <c r="AB14" i="18" s="1"/>
  <c r="Y17" i="24"/>
  <c r="X16" i="18" s="1"/>
  <c r="AG18" i="24"/>
  <c r="AF17" i="18" s="1"/>
  <c r="AC20" i="24"/>
  <c r="AB19" i="18" s="1"/>
  <c r="Y22" i="24"/>
  <c r="X21" i="18" s="1"/>
  <c r="AG23" i="24"/>
  <c r="AF22" i="18" s="1"/>
  <c r="AC25" i="24"/>
  <c r="AB24" i="18" s="1"/>
  <c r="Y27" i="24"/>
  <c r="X26" i="18" s="1"/>
  <c r="AG28" i="24"/>
  <c r="AF27" i="18" s="1"/>
  <c r="AC30" i="24"/>
  <c r="AB29" i="18" s="1"/>
  <c r="Y32" i="24"/>
  <c r="X31" i="18" s="1"/>
  <c r="AG33" i="24"/>
  <c r="AF32" i="18" s="1"/>
  <c r="AC35" i="24"/>
  <c r="AB34" i="18" s="1"/>
  <c r="Y37" i="24"/>
  <c r="X36" i="18" s="1"/>
  <c r="V14" i="24"/>
  <c r="U13" i="18" s="1"/>
  <c r="AD15" i="24"/>
  <c r="AC14" i="18" s="1"/>
  <c r="Z17" i="24"/>
  <c r="Y16" i="18" s="1"/>
  <c r="V19" i="24"/>
  <c r="U18" i="18" s="1"/>
  <c r="AD20" i="24"/>
  <c r="AC19" i="18" s="1"/>
  <c r="Z22" i="24"/>
  <c r="Y21" i="18" s="1"/>
  <c r="V24" i="24"/>
  <c r="U23" i="18" s="1"/>
  <c r="AD25" i="24"/>
  <c r="AC24" i="18" s="1"/>
  <c r="Z27" i="24"/>
  <c r="Y26" i="18" s="1"/>
  <c r="V29" i="24"/>
  <c r="U28" i="18" s="1"/>
  <c r="AD30" i="24"/>
  <c r="AC29" i="18" s="1"/>
  <c r="Z32" i="24"/>
  <c r="Y31" i="18" s="1"/>
  <c r="V34" i="24"/>
  <c r="U33" i="18" s="1"/>
  <c r="AD35" i="24"/>
  <c r="AC34" i="18" s="1"/>
  <c r="Z37" i="24"/>
  <c r="Y36" i="18" s="1"/>
  <c r="AE15" i="24"/>
  <c r="AD14" i="18" s="1"/>
  <c r="AA17" i="24"/>
  <c r="Z16" i="18" s="1"/>
  <c r="W19" i="24"/>
  <c r="V18" i="18" s="1"/>
  <c r="AE20" i="24"/>
  <c r="AD19" i="18" s="1"/>
  <c r="AA22" i="24"/>
  <c r="Z21" i="18" s="1"/>
  <c r="W24" i="24"/>
  <c r="V23" i="18" s="1"/>
  <c r="AE25" i="24"/>
  <c r="AD24" i="18" s="1"/>
  <c r="AA27" i="24"/>
  <c r="Z26" i="18" s="1"/>
  <c r="W29" i="24"/>
  <c r="V28" i="18" s="1"/>
  <c r="AE30" i="24"/>
  <c r="AD29" i="18" s="1"/>
  <c r="AA32" i="24"/>
  <c r="Z31" i="18" s="1"/>
  <c r="W34" i="24"/>
  <c r="V33" i="18" s="1"/>
  <c r="AE35" i="24"/>
  <c r="AD34" i="18" s="1"/>
  <c r="AA37" i="24"/>
  <c r="Z36" i="18" s="1"/>
  <c r="AF15" i="24"/>
  <c r="AE14" i="18" s="1"/>
  <c r="AB17" i="24"/>
  <c r="AA16" i="18" s="1"/>
  <c r="X19" i="24"/>
  <c r="W18" i="18" s="1"/>
  <c r="AF20" i="24"/>
  <c r="AE19" i="18" s="1"/>
  <c r="AB22" i="24"/>
  <c r="AA21" i="18" s="1"/>
  <c r="X24" i="24"/>
  <c r="W23" i="18" s="1"/>
  <c r="AF25" i="24"/>
  <c r="AE24" i="18" s="1"/>
  <c r="AB27" i="24"/>
  <c r="AA26" i="18" s="1"/>
  <c r="X29" i="24"/>
  <c r="W28" i="18" s="1"/>
  <c r="AF30" i="24"/>
  <c r="AE29" i="18" s="1"/>
  <c r="AB32" i="24"/>
  <c r="AA31" i="18" s="1"/>
  <c r="X34" i="24"/>
  <c r="W33" i="18" s="1"/>
  <c r="AF35" i="24"/>
  <c r="AE34" i="18" s="1"/>
  <c r="AB37" i="24"/>
  <c r="AA36" i="18" s="1"/>
  <c r="AG15" i="24"/>
  <c r="AF14" i="18" s="1"/>
  <c r="AC17" i="24"/>
  <c r="AB16" i="18" s="1"/>
  <c r="Y19" i="24"/>
  <c r="X18" i="18" s="1"/>
  <c r="AG20" i="24"/>
  <c r="AF19" i="18" s="1"/>
  <c r="AC22" i="24"/>
  <c r="AB21" i="18" s="1"/>
  <c r="Y24" i="24"/>
  <c r="X23" i="18" s="1"/>
  <c r="AG25" i="24"/>
  <c r="AF24" i="18" s="1"/>
  <c r="AC27" i="24"/>
  <c r="AB26" i="18" s="1"/>
  <c r="Y29" i="24"/>
  <c r="X28" i="18" s="1"/>
  <c r="AG30" i="24"/>
  <c r="AF29" i="18" s="1"/>
  <c r="AC32" i="24"/>
  <c r="AB31" i="18" s="1"/>
  <c r="Y34" i="24"/>
  <c r="X33" i="18" s="1"/>
  <c r="AG35" i="24"/>
  <c r="AF34" i="18" s="1"/>
  <c r="AC37" i="24"/>
  <c r="AB36" i="18" s="1"/>
  <c r="V16" i="24"/>
  <c r="U15" i="18" s="1"/>
  <c r="AD17" i="24"/>
  <c r="AC16" i="18" s="1"/>
  <c r="Z19" i="24"/>
  <c r="Y18" i="18" s="1"/>
  <c r="V21" i="24"/>
  <c r="U20" i="18" s="1"/>
  <c r="AD22" i="24"/>
  <c r="AC21" i="18" s="1"/>
  <c r="Z24" i="24"/>
  <c r="Y23" i="18" s="1"/>
  <c r="V26" i="24"/>
  <c r="U25" i="18" s="1"/>
  <c r="AD27" i="24"/>
  <c r="AC26" i="18" s="1"/>
  <c r="Z29" i="24"/>
  <c r="Y28" i="18" s="1"/>
  <c r="V31" i="24"/>
  <c r="U30" i="18" s="1"/>
  <c r="AD32" i="24"/>
  <c r="AC31" i="18" s="1"/>
  <c r="Z34" i="24"/>
  <c r="Y33" i="18" s="1"/>
  <c r="V36" i="24"/>
  <c r="U35" i="18" s="1"/>
  <c r="AD37" i="24"/>
  <c r="AC36" i="18" s="1"/>
  <c r="W37" i="24"/>
  <c r="V36" i="18" s="1"/>
  <c r="AG34" i="24"/>
  <c r="AF33" i="18" s="1"/>
  <c r="AE32" i="24"/>
  <c r="AD31" i="18" s="1"/>
  <c r="W30" i="24"/>
  <c r="V29" i="18" s="1"/>
  <c r="AG27" i="24"/>
  <c r="AF26" i="18" s="1"/>
  <c r="Y25" i="24"/>
  <c r="X24" i="18" s="1"/>
  <c r="W23" i="24"/>
  <c r="V22" i="18" s="1"/>
  <c r="AA20" i="24"/>
  <c r="Z19" i="18" s="1"/>
  <c r="Y18" i="24"/>
  <c r="X17" i="18" s="1"/>
  <c r="W16" i="24"/>
  <c r="V15" i="18" s="1"/>
  <c r="V37" i="24"/>
  <c r="U36" i="18" s="1"/>
  <c r="AF34" i="24"/>
  <c r="AE33" i="18" s="1"/>
  <c r="X32" i="24"/>
  <c r="W31" i="18" s="1"/>
  <c r="V30" i="24"/>
  <c r="U29" i="18" s="1"/>
  <c r="AF27" i="24"/>
  <c r="AE26" i="18" s="1"/>
  <c r="X25" i="24"/>
  <c r="W24" i="18" s="1"/>
  <c r="V23" i="24"/>
  <c r="U22" i="18" s="1"/>
  <c r="Z20" i="24"/>
  <c r="Y19" i="18" s="1"/>
  <c r="X18" i="24"/>
  <c r="W17" i="18" s="1"/>
  <c r="AB15" i="24"/>
  <c r="AA14" i="18" s="1"/>
  <c r="AG36" i="24"/>
  <c r="AF35" i="18" s="1"/>
  <c r="AE34" i="24"/>
  <c r="AD33" i="18" s="1"/>
  <c r="W32" i="24"/>
  <c r="V31" i="18" s="1"/>
  <c r="AG29" i="24"/>
  <c r="AF28" i="18" s="1"/>
  <c r="AE27" i="24"/>
  <c r="AD26" i="18" s="1"/>
  <c r="W25" i="24"/>
  <c r="V24" i="18" s="1"/>
  <c r="AG22" i="24"/>
  <c r="AF21" i="18" s="1"/>
  <c r="Y20" i="24"/>
  <c r="X19" i="18" s="1"/>
  <c r="W18" i="24"/>
  <c r="V17" i="18" s="1"/>
  <c r="AA15" i="24"/>
  <c r="Z14" i="18" s="1"/>
  <c r="AF36" i="24"/>
  <c r="AE35" i="18" s="1"/>
  <c r="AD34" i="24"/>
  <c r="AC33" i="18" s="1"/>
  <c r="V32" i="24"/>
  <c r="U31" i="18" s="1"/>
  <c r="AF29" i="24"/>
  <c r="AE28" i="18" s="1"/>
  <c r="X27" i="24"/>
  <c r="W26" i="18" s="1"/>
  <c r="V25" i="24"/>
  <c r="U24" i="18" s="1"/>
  <c r="AF22" i="24"/>
  <c r="AE21" i="18" s="1"/>
  <c r="X20" i="24"/>
  <c r="W19" i="18" s="1"/>
  <c r="V18" i="24"/>
  <c r="U17" i="18" s="1"/>
  <c r="Z15" i="24"/>
  <c r="Y14" i="18" s="1"/>
  <c r="AE36" i="24"/>
  <c r="AD35" i="18" s="1"/>
  <c r="AC34" i="24"/>
  <c r="AB33" i="18" s="1"/>
  <c r="AG31" i="24"/>
  <c r="AF30" i="18" s="1"/>
  <c r="AE29" i="24"/>
  <c r="AD28" i="18" s="1"/>
  <c r="W27" i="24"/>
  <c r="V26" i="18" s="1"/>
  <c r="AG24" i="24"/>
  <c r="AF23" i="18" s="1"/>
  <c r="AE22" i="24"/>
  <c r="AD21" i="18" s="1"/>
  <c r="W20" i="24"/>
  <c r="V19" i="18" s="1"/>
  <c r="AG17" i="24"/>
  <c r="AF16" i="18" s="1"/>
  <c r="Y15" i="24"/>
  <c r="X14" i="18" s="1"/>
  <c r="AG14" i="24"/>
  <c r="AF13" i="18" s="1"/>
  <c r="AD36" i="24"/>
  <c r="AC35" i="18" s="1"/>
  <c r="AB34" i="24"/>
  <c r="AA33" i="18" s="1"/>
  <c r="AF31" i="24"/>
  <c r="AE30" i="18" s="1"/>
  <c r="AD29" i="24"/>
  <c r="AC28" i="18" s="1"/>
  <c r="V27" i="24"/>
  <c r="U26" i="18" s="1"/>
  <c r="AF24" i="24"/>
  <c r="AE23" i="18" s="1"/>
  <c r="X22" i="24"/>
  <c r="W21" i="18" s="1"/>
  <c r="V20" i="24"/>
  <c r="U19" i="18" s="1"/>
  <c r="AF17" i="24"/>
  <c r="AE16" i="18" s="1"/>
  <c r="X15" i="24"/>
  <c r="W14" i="18" s="1"/>
  <c r="AF14" i="24"/>
  <c r="AE13" i="18" s="1"/>
  <c r="AC36" i="24"/>
  <c r="AB35" i="18" s="1"/>
  <c r="AA34" i="24"/>
  <c r="Z33" i="18" s="1"/>
  <c r="AE31" i="24"/>
  <c r="AD30" i="18" s="1"/>
  <c r="AC29" i="24"/>
  <c r="AB28" i="18" s="1"/>
  <c r="AG26" i="24"/>
  <c r="AF25" i="18" s="1"/>
  <c r="AE24" i="24"/>
  <c r="AD23" i="18" s="1"/>
  <c r="W22" i="24"/>
  <c r="V21" i="18" s="1"/>
  <c r="AG19" i="24"/>
  <c r="AF18" i="18" s="1"/>
  <c r="AE17" i="24"/>
  <c r="AD16" i="18" s="1"/>
  <c r="W15" i="24"/>
  <c r="V14" i="18" s="1"/>
  <c r="AE14" i="24"/>
  <c r="AD13" i="18" s="1"/>
  <c r="AB36" i="24"/>
  <c r="AA35" i="18" s="1"/>
  <c r="AF33" i="24"/>
  <c r="AE32" i="18" s="1"/>
  <c r="AD31" i="24"/>
  <c r="AC30" i="18" s="1"/>
  <c r="AB29" i="24"/>
  <c r="AA28" i="18" s="1"/>
  <c r="AF26" i="24"/>
  <c r="AE25" i="18" s="1"/>
  <c r="AD24" i="24"/>
  <c r="AC23" i="18" s="1"/>
  <c r="V22" i="24"/>
  <c r="U21" i="18" s="1"/>
  <c r="AF19" i="24"/>
  <c r="AE18" i="18" s="1"/>
  <c r="X17" i="24"/>
  <c r="W16" i="18" s="1"/>
  <c r="V15" i="24"/>
  <c r="U14" i="18" s="1"/>
  <c r="W15" i="18"/>
  <c r="P41" i="18"/>
  <c r="O41" i="18"/>
  <c r="I41" i="18"/>
  <c r="J41" i="18"/>
  <c r="K41" i="18"/>
  <c r="L41" i="18"/>
  <c r="M41" i="18"/>
  <c r="N41" i="18"/>
  <c r="H41" i="18"/>
  <c r="G41" i="18"/>
  <c r="F41" i="18"/>
  <c r="F47" i="18"/>
  <c r="G47" i="18"/>
  <c r="H47" i="18"/>
  <c r="I47" i="18"/>
  <c r="J47" i="18"/>
  <c r="K47" i="18"/>
  <c r="L47" i="18"/>
  <c r="M47" i="18"/>
  <c r="N47" i="18"/>
  <c r="O47" i="18"/>
  <c r="P47" i="18"/>
  <c r="E47" i="18"/>
  <c r="AI13" i="18" l="1"/>
  <c r="I50" i="18"/>
  <c r="I51" i="18" s="1"/>
  <c r="AM13" i="18"/>
  <c r="J50" i="18"/>
  <c r="J51" i="18" s="1"/>
  <c r="AS14" i="18"/>
  <c r="AP14" i="18"/>
  <c r="AP13" i="18"/>
  <c r="AO14" i="18"/>
  <c r="AO13" i="18"/>
  <c r="AT14" i="18"/>
  <c r="AM14" i="18"/>
  <c r="AL14" i="18"/>
  <c r="AQ14" i="18"/>
  <c r="AQ13" i="18"/>
  <c r="AR14" i="18"/>
  <c r="AR13" i="18"/>
  <c r="AN14" i="18"/>
  <c r="AN13" i="18"/>
  <c r="AI14" i="18"/>
  <c r="AK14" i="18"/>
  <c r="AJ14" i="18"/>
  <c r="AT13" i="18"/>
  <c r="AS13" i="18"/>
  <c r="AL13" i="18"/>
  <c r="AJ13" i="18"/>
  <c r="AK13" i="18"/>
  <c r="H50" i="18"/>
  <c r="H51" i="18" s="1"/>
  <c r="L50" i="18"/>
  <c r="L51" i="18" s="1"/>
  <c r="K50" i="18"/>
  <c r="K51" i="18" s="1"/>
  <c r="P50" i="18"/>
  <c r="P51" i="18" s="1"/>
  <c r="N50" i="18"/>
  <c r="N51" i="18" s="1"/>
  <c r="M50" i="18"/>
  <c r="M51" i="18" s="1"/>
  <c r="E50" i="18"/>
  <c r="G50" i="18"/>
  <c r="G51" i="18" s="1"/>
  <c r="F50" i="18"/>
  <c r="F51" i="18" s="1"/>
  <c r="O50" i="18"/>
  <c r="O51" i="18" s="1"/>
  <c r="P68" i="23"/>
  <c r="O68" i="23"/>
  <c r="N68" i="23"/>
  <c r="M68" i="23"/>
  <c r="L68" i="23"/>
  <c r="K68" i="23"/>
  <c r="J68" i="23"/>
  <c r="I68" i="23"/>
  <c r="H68" i="23"/>
  <c r="G68" i="23"/>
  <c r="F68" i="23"/>
  <c r="E68" i="23"/>
  <c r="P43" i="23"/>
  <c r="O43" i="23"/>
  <c r="N43" i="23"/>
  <c r="M43" i="23"/>
  <c r="L43" i="23"/>
  <c r="K43" i="23"/>
  <c r="J43" i="23"/>
  <c r="I43" i="23"/>
  <c r="H43" i="23"/>
  <c r="G43" i="23"/>
  <c r="F43" i="23"/>
  <c r="E43" i="23"/>
  <c r="P76" i="23" s="1"/>
  <c r="F41" i="23"/>
  <c r="G41" i="23" s="1"/>
  <c r="H41" i="23" s="1"/>
  <c r="I41" i="23" s="1"/>
  <c r="J41" i="23" s="1"/>
  <c r="K41" i="23" s="1"/>
  <c r="L41" i="23" s="1"/>
  <c r="P40" i="23"/>
  <c r="O40" i="23"/>
  <c r="N40" i="23"/>
  <c r="M40" i="23"/>
  <c r="L40" i="23"/>
  <c r="K40" i="23"/>
  <c r="J40" i="23"/>
  <c r="I40" i="23"/>
  <c r="H40" i="23"/>
  <c r="G40" i="23"/>
  <c r="F40" i="23"/>
  <c r="E40" i="23"/>
  <c r="P37" i="23"/>
  <c r="O37" i="23"/>
  <c r="O38" i="23" s="1"/>
  <c r="N37" i="23"/>
  <c r="N38" i="23" s="1"/>
  <c r="N55" i="23" s="1"/>
  <c r="N64" i="23" s="1"/>
  <c r="M37" i="23"/>
  <c r="M38" i="23" s="1"/>
  <c r="M55" i="23" s="1"/>
  <c r="M64" i="23" s="1"/>
  <c r="L37" i="23"/>
  <c r="K37" i="23"/>
  <c r="K38" i="23" s="1"/>
  <c r="J37" i="23"/>
  <c r="J38" i="23" s="1"/>
  <c r="J56" i="23" s="1"/>
  <c r="J65" i="23" s="1"/>
  <c r="J80" i="23" s="1"/>
  <c r="I37" i="23"/>
  <c r="I38" i="23" s="1"/>
  <c r="I56" i="23" s="1"/>
  <c r="I65" i="23" s="1"/>
  <c r="H37" i="23"/>
  <c r="G37" i="23"/>
  <c r="G38" i="23" s="1"/>
  <c r="F37" i="23"/>
  <c r="F38" i="23" s="1"/>
  <c r="F55" i="23" s="1"/>
  <c r="F64" i="23" s="1"/>
  <c r="E37" i="23"/>
  <c r="E38" i="23" s="1"/>
  <c r="M54" i="23" s="1"/>
  <c r="Q36" i="23"/>
  <c r="P35" i="23"/>
  <c r="P39" i="23" s="1"/>
  <c r="O35" i="23"/>
  <c r="O39" i="23" s="1"/>
  <c r="N35" i="23"/>
  <c r="N39" i="23" s="1"/>
  <c r="M35" i="23"/>
  <c r="M39" i="23" s="1"/>
  <c r="L35" i="23"/>
  <c r="L39" i="23" s="1"/>
  <c r="K35" i="23"/>
  <c r="K39" i="23" s="1"/>
  <c r="J35" i="23"/>
  <c r="J39" i="23" s="1"/>
  <c r="I35" i="23"/>
  <c r="I39" i="23" s="1"/>
  <c r="H35" i="23"/>
  <c r="H39" i="23" s="1"/>
  <c r="G35" i="23"/>
  <c r="G39" i="23" s="1"/>
  <c r="F35" i="23"/>
  <c r="F39" i="23" s="1"/>
  <c r="E35" i="23"/>
  <c r="E39" i="23" s="1"/>
  <c r="E42" i="23" s="1"/>
  <c r="E74" i="22"/>
  <c r="I73" i="22"/>
  <c r="P68" i="22"/>
  <c r="O68" i="22"/>
  <c r="N68" i="22"/>
  <c r="M68" i="22"/>
  <c r="L68" i="22"/>
  <c r="K68" i="22"/>
  <c r="J68" i="22"/>
  <c r="I68" i="22"/>
  <c r="H68" i="22"/>
  <c r="G68" i="22"/>
  <c r="F68" i="22"/>
  <c r="E68" i="22"/>
  <c r="P43" i="22"/>
  <c r="O43" i="22"/>
  <c r="N43" i="22"/>
  <c r="M43" i="22"/>
  <c r="L43" i="22"/>
  <c r="K43" i="22"/>
  <c r="J43" i="22"/>
  <c r="I43" i="22"/>
  <c r="H43" i="22"/>
  <c r="G43" i="22"/>
  <c r="F43" i="22"/>
  <c r="E43" i="22"/>
  <c r="O76" i="22" s="1"/>
  <c r="F41" i="22"/>
  <c r="G41" i="22" s="1"/>
  <c r="H41" i="22" s="1"/>
  <c r="I41" i="22" s="1"/>
  <c r="J41" i="22" s="1"/>
  <c r="K41" i="22" s="1"/>
  <c r="P40" i="22"/>
  <c r="O40" i="22"/>
  <c r="N40" i="22"/>
  <c r="M40" i="22"/>
  <c r="L40" i="22"/>
  <c r="K40" i="22"/>
  <c r="J40" i="22"/>
  <c r="I40" i="22"/>
  <c r="H40" i="22"/>
  <c r="G40" i="22"/>
  <c r="F40" i="22"/>
  <c r="E40" i="22"/>
  <c r="P37" i="22"/>
  <c r="P38" i="22" s="1"/>
  <c r="P55" i="22" s="1"/>
  <c r="P64" i="22" s="1"/>
  <c r="P79" i="22" s="1"/>
  <c r="O37" i="22"/>
  <c r="O38" i="22" s="1"/>
  <c r="N37" i="22"/>
  <c r="N38" i="22" s="1"/>
  <c r="M37" i="22"/>
  <c r="M38" i="22" s="1"/>
  <c r="M55" i="22" s="1"/>
  <c r="M64" i="22" s="1"/>
  <c r="L37" i="22"/>
  <c r="L38" i="22" s="1"/>
  <c r="L55" i="22" s="1"/>
  <c r="L64" i="22" s="1"/>
  <c r="K37" i="22"/>
  <c r="K38" i="22" s="1"/>
  <c r="J37" i="22"/>
  <c r="J38" i="22" s="1"/>
  <c r="I37" i="22"/>
  <c r="I38" i="22" s="1"/>
  <c r="I56" i="22" s="1"/>
  <c r="I65" i="22" s="1"/>
  <c r="H37" i="22"/>
  <c r="H38" i="22" s="1"/>
  <c r="H56" i="22" s="1"/>
  <c r="H65" i="22" s="1"/>
  <c r="G37" i="22"/>
  <c r="G38" i="22" s="1"/>
  <c r="F37" i="22"/>
  <c r="F38" i="22" s="1"/>
  <c r="E37" i="22"/>
  <c r="E38" i="22" s="1"/>
  <c r="Q36" i="22"/>
  <c r="P35" i="22"/>
  <c r="P39" i="22" s="1"/>
  <c r="O35" i="22"/>
  <c r="O39" i="22" s="1"/>
  <c r="N35" i="22"/>
  <c r="N39" i="22" s="1"/>
  <c r="M35" i="22"/>
  <c r="M39" i="22" s="1"/>
  <c r="L35" i="22"/>
  <c r="L39" i="22" s="1"/>
  <c r="K35" i="22"/>
  <c r="K39" i="22" s="1"/>
  <c r="J35" i="22"/>
  <c r="J39" i="22" s="1"/>
  <c r="I35" i="22"/>
  <c r="I39" i="22" s="1"/>
  <c r="H35" i="22"/>
  <c r="H39" i="22" s="1"/>
  <c r="G35" i="22"/>
  <c r="G39" i="22" s="1"/>
  <c r="G42" i="22" s="1"/>
  <c r="F35" i="22"/>
  <c r="F39" i="22" s="1"/>
  <c r="E35" i="22"/>
  <c r="E39" i="22" s="1"/>
  <c r="P68" i="21"/>
  <c r="O68" i="21"/>
  <c r="N68" i="21"/>
  <c r="M68" i="21"/>
  <c r="L68" i="21"/>
  <c r="K68" i="21"/>
  <c r="J68" i="21"/>
  <c r="I68" i="21"/>
  <c r="H68" i="21"/>
  <c r="G68" i="21"/>
  <c r="F68" i="21"/>
  <c r="E68" i="21"/>
  <c r="P43" i="21"/>
  <c r="O43" i="21"/>
  <c r="N43" i="21"/>
  <c r="M43" i="21"/>
  <c r="L43" i="21"/>
  <c r="K43" i="21"/>
  <c r="J43" i="21"/>
  <c r="I43" i="21"/>
  <c r="H43" i="21"/>
  <c r="G43" i="21"/>
  <c r="F43" i="21"/>
  <c r="E43" i="21"/>
  <c r="G74" i="21" s="1"/>
  <c r="F41" i="21"/>
  <c r="G41" i="21" s="1"/>
  <c r="H41" i="21" s="1"/>
  <c r="I41" i="21" s="1"/>
  <c r="J41" i="21" s="1"/>
  <c r="K41" i="21" s="1"/>
  <c r="L41" i="21" s="1"/>
  <c r="M41" i="21" s="1"/>
  <c r="N41" i="21" s="1"/>
  <c r="O41" i="21" s="1"/>
  <c r="P41" i="21" s="1"/>
  <c r="Q41" i="21" s="1"/>
  <c r="P40" i="21"/>
  <c r="O40" i="21"/>
  <c r="N40" i="21"/>
  <c r="M40" i="21"/>
  <c r="L40" i="21"/>
  <c r="K40" i="21"/>
  <c r="J40" i="21"/>
  <c r="I40" i="21"/>
  <c r="H40" i="21"/>
  <c r="G40" i="21"/>
  <c r="F40" i="21"/>
  <c r="E40" i="21"/>
  <c r="O38" i="21"/>
  <c r="O56" i="21" s="1"/>
  <c r="O65" i="21" s="1"/>
  <c r="P37" i="21"/>
  <c r="O37" i="21"/>
  <c r="N37" i="21"/>
  <c r="M37" i="21"/>
  <c r="M38" i="21" s="1"/>
  <c r="L37" i="21"/>
  <c r="L38" i="21" s="1"/>
  <c r="K37" i="21"/>
  <c r="K38" i="21" s="1"/>
  <c r="J37" i="21"/>
  <c r="I37" i="21"/>
  <c r="I38" i="21" s="1"/>
  <c r="I55" i="21" s="1"/>
  <c r="I64" i="21" s="1"/>
  <c r="H37" i="21"/>
  <c r="G37" i="21"/>
  <c r="G38" i="21" s="1"/>
  <c r="F37" i="21"/>
  <c r="E37" i="21"/>
  <c r="Q36" i="21"/>
  <c r="P35" i="21"/>
  <c r="P39" i="21" s="1"/>
  <c r="O35" i="21"/>
  <c r="O39" i="21" s="1"/>
  <c r="N35" i="21"/>
  <c r="N39" i="21" s="1"/>
  <c r="M35" i="21"/>
  <c r="M39" i="21" s="1"/>
  <c r="L35" i="21"/>
  <c r="L39" i="21" s="1"/>
  <c r="K35" i="21"/>
  <c r="K39" i="21" s="1"/>
  <c r="J35" i="21"/>
  <c r="J39" i="21" s="1"/>
  <c r="I35" i="21"/>
  <c r="I39" i="21" s="1"/>
  <c r="H35" i="21"/>
  <c r="H39" i="21" s="1"/>
  <c r="G35" i="21"/>
  <c r="G39" i="21" s="1"/>
  <c r="F35" i="21"/>
  <c r="F39" i="21" s="1"/>
  <c r="E35" i="21"/>
  <c r="E39" i="21" s="1"/>
  <c r="Q40" i="21" l="1"/>
  <c r="F42" i="23"/>
  <c r="N79" i="23"/>
  <c r="Q40" i="22"/>
  <c r="F79" i="23"/>
  <c r="L79" i="22"/>
  <c r="H58" i="23"/>
  <c r="H60" i="23" s="1"/>
  <c r="AP15" i="18"/>
  <c r="L37" i="18" s="1"/>
  <c r="AI15" i="18"/>
  <c r="E37" i="18" s="1"/>
  <c r="AK15" i="18"/>
  <c r="G37" i="18" s="1"/>
  <c r="AO15" i="18"/>
  <c r="K37" i="18" s="1"/>
  <c r="AR15" i="18"/>
  <c r="N37" i="18" s="1"/>
  <c r="AM15" i="18"/>
  <c r="I37" i="18" s="1"/>
  <c r="AL15" i="18"/>
  <c r="H37" i="18" s="1"/>
  <c r="AT15" i="18"/>
  <c r="P37" i="18" s="1"/>
  <c r="AJ15" i="18"/>
  <c r="F37" i="18" s="1"/>
  <c r="AN15" i="18"/>
  <c r="J37" i="18" s="1"/>
  <c r="AQ15" i="18"/>
  <c r="M37" i="18" s="1"/>
  <c r="AS15" i="18"/>
  <c r="O37" i="18" s="1"/>
  <c r="E51" i="18"/>
  <c r="Q51" i="18" s="1"/>
  <c r="Q50" i="18"/>
  <c r="F58" i="18" s="1"/>
  <c r="H80" i="22"/>
  <c r="H42" i="21"/>
  <c r="G42" i="21"/>
  <c r="E54" i="23"/>
  <c r="I55" i="23"/>
  <c r="I64" i="23" s="1"/>
  <c r="I79" i="23" s="1"/>
  <c r="E56" i="23"/>
  <c r="E65" i="23" s="1"/>
  <c r="E80" i="23" s="1"/>
  <c r="M56" i="23"/>
  <c r="M65" i="23" s="1"/>
  <c r="M80" i="23" s="1"/>
  <c r="M74" i="22"/>
  <c r="I76" i="22"/>
  <c r="L58" i="23"/>
  <c r="L60" i="23" s="1"/>
  <c r="G42" i="23"/>
  <c r="P42" i="21"/>
  <c r="P58" i="23"/>
  <c r="P60" i="23" s="1"/>
  <c r="Q40" i="23"/>
  <c r="G55" i="21"/>
  <c r="G64" i="21" s="1"/>
  <c r="G79" i="21" s="1"/>
  <c r="G56" i="21"/>
  <c r="G65" i="21" s="1"/>
  <c r="G80" i="21" s="1"/>
  <c r="I76" i="23"/>
  <c r="I73" i="23"/>
  <c r="E74" i="23"/>
  <c r="M74" i="23"/>
  <c r="O80" i="21"/>
  <c r="H42" i="22"/>
  <c r="H72" i="22"/>
  <c r="L72" i="22"/>
  <c r="P72" i="22"/>
  <c r="L73" i="22"/>
  <c r="H74" i="22"/>
  <c r="P74" i="22"/>
  <c r="L76" i="22"/>
  <c r="I80" i="23"/>
  <c r="M79" i="23"/>
  <c r="J55" i="23"/>
  <c r="J64" i="23" s="1"/>
  <c r="J79" i="23" s="1"/>
  <c r="N56" i="23"/>
  <c r="N65" i="23" s="1"/>
  <c r="N80" i="23" s="1"/>
  <c r="J73" i="23"/>
  <c r="F74" i="23"/>
  <c r="N74" i="23"/>
  <c r="J76" i="23"/>
  <c r="I42" i="23"/>
  <c r="M42" i="21"/>
  <c r="P58" i="21"/>
  <c r="I72" i="22"/>
  <c r="E73" i="22"/>
  <c r="M76" i="22"/>
  <c r="E72" i="23"/>
  <c r="I72" i="23"/>
  <c r="M72" i="23"/>
  <c r="E73" i="23"/>
  <c r="M73" i="23"/>
  <c r="I74" i="23"/>
  <c r="E76" i="23"/>
  <c r="M76" i="23"/>
  <c r="I42" i="21"/>
  <c r="E72" i="22"/>
  <c r="M72" i="22"/>
  <c r="M73" i="22"/>
  <c r="I74" i="22"/>
  <c r="E76" i="22"/>
  <c r="F42" i="21"/>
  <c r="J42" i="21"/>
  <c r="N42" i="21"/>
  <c r="P38" i="21"/>
  <c r="O55" i="21"/>
  <c r="O64" i="21" s="1"/>
  <c r="O79" i="21" s="1"/>
  <c r="F42" i="22"/>
  <c r="I80" i="22"/>
  <c r="M79" i="22"/>
  <c r="H73" i="22"/>
  <c r="P73" i="22"/>
  <c r="L74" i="22"/>
  <c r="H76" i="22"/>
  <c r="P76" i="22"/>
  <c r="H42" i="23"/>
  <c r="F56" i="23"/>
  <c r="F65" i="23" s="1"/>
  <c r="F80" i="23" s="1"/>
  <c r="F72" i="23"/>
  <c r="J72" i="23"/>
  <c r="N72" i="23"/>
  <c r="F73" i="23"/>
  <c r="N73" i="23"/>
  <c r="J74" i="23"/>
  <c r="F76" i="23"/>
  <c r="N76" i="23"/>
  <c r="I79" i="21"/>
  <c r="O72" i="21"/>
  <c r="K76" i="21"/>
  <c r="J42" i="23"/>
  <c r="J58" i="23"/>
  <c r="J60" i="23" s="1"/>
  <c r="L42" i="23"/>
  <c r="M41" i="23"/>
  <c r="N41" i="23" s="1"/>
  <c r="O41" i="23" s="1"/>
  <c r="P41" i="23" s="1"/>
  <c r="Q41" i="23" s="1"/>
  <c r="K42" i="23"/>
  <c r="K56" i="23"/>
  <c r="K65" i="23" s="1"/>
  <c r="K80" i="23" s="1"/>
  <c r="K55" i="23"/>
  <c r="K64" i="23" s="1"/>
  <c r="K79" i="23" s="1"/>
  <c r="I58" i="23"/>
  <c r="I60" i="23" s="1"/>
  <c r="P54" i="23"/>
  <c r="P63" i="23" s="1"/>
  <c r="P78" i="23" s="1"/>
  <c r="L54" i="23"/>
  <c r="L63" i="23" s="1"/>
  <c r="L78" i="23" s="1"/>
  <c r="H54" i="23"/>
  <c r="H63" i="23" s="1"/>
  <c r="H78" i="23" s="1"/>
  <c r="O54" i="23"/>
  <c r="K54" i="23"/>
  <c r="G54" i="23"/>
  <c r="G63" i="23" s="1"/>
  <c r="G78" i="23" s="1"/>
  <c r="Q37" i="23"/>
  <c r="L38" i="23"/>
  <c r="G56" i="23"/>
  <c r="G65" i="23" s="1"/>
  <c r="G55" i="23"/>
  <c r="G64" i="23" s="1"/>
  <c r="G79" i="23" s="1"/>
  <c r="O56" i="23"/>
  <c r="O65" i="23" s="1"/>
  <c r="O55" i="23"/>
  <c r="O64" i="23" s="1"/>
  <c r="O79" i="23" s="1"/>
  <c r="G80" i="23"/>
  <c r="O80" i="23"/>
  <c r="I54" i="23"/>
  <c r="E55" i="23"/>
  <c r="E64" i="23" s="1"/>
  <c r="E79" i="23" s="1"/>
  <c r="E58" i="23"/>
  <c r="E60" i="23" s="1"/>
  <c r="M58" i="23"/>
  <c r="M60" i="23" s="1"/>
  <c r="Q39" i="23"/>
  <c r="F54" i="23"/>
  <c r="N54" i="23"/>
  <c r="G58" i="23"/>
  <c r="G60" i="23" s="1"/>
  <c r="K58" i="23"/>
  <c r="K60" i="23" s="1"/>
  <c r="O58" i="23"/>
  <c r="O60" i="23" s="1"/>
  <c r="H38" i="23"/>
  <c r="P38" i="23"/>
  <c r="J54" i="23"/>
  <c r="F58" i="23"/>
  <c r="F60" i="23" s="1"/>
  <c r="N58" i="23"/>
  <c r="N60" i="23" s="1"/>
  <c r="G72" i="23"/>
  <c r="K72" i="23"/>
  <c r="O72" i="23"/>
  <c r="G73" i="23"/>
  <c r="K73" i="23"/>
  <c r="O73" i="23"/>
  <c r="G74" i="23"/>
  <c r="K74" i="23"/>
  <c r="O74" i="23"/>
  <c r="G76" i="23"/>
  <c r="K76" i="23"/>
  <c r="O76" i="23"/>
  <c r="Q35" i="23"/>
  <c r="H72" i="23"/>
  <c r="L72" i="23"/>
  <c r="P72" i="23"/>
  <c r="H73" i="23"/>
  <c r="L73" i="23"/>
  <c r="P73" i="23"/>
  <c r="H74" i="23"/>
  <c r="L74" i="23"/>
  <c r="P74" i="23"/>
  <c r="H76" i="23"/>
  <c r="L76" i="23"/>
  <c r="G56" i="22"/>
  <c r="G65" i="22" s="1"/>
  <c r="G80" i="22" s="1"/>
  <c r="G55" i="22"/>
  <c r="G64" i="22" s="1"/>
  <c r="G79" i="22" s="1"/>
  <c r="O56" i="22"/>
  <c r="O65" i="22" s="1"/>
  <c r="O80" i="22" s="1"/>
  <c r="O55" i="22"/>
  <c r="O64" i="22" s="1"/>
  <c r="O79" i="22" s="1"/>
  <c r="L41" i="22"/>
  <c r="M41" i="22" s="1"/>
  <c r="N41" i="22" s="1"/>
  <c r="O41" i="22" s="1"/>
  <c r="P41" i="22" s="1"/>
  <c r="Q41" i="22" s="1"/>
  <c r="K42" i="22"/>
  <c r="E42" i="22"/>
  <c r="E58" i="22"/>
  <c r="E60" i="22" s="1"/>
  <c r="Q39" i="22"/>
  <c r="M42" i="22"/>
  <c r="M58" i="22"/>
  <c r="M60" i="22" s="1"/>
  <c r="J42" i="22"/>
  <c r="H55" i="22"/>
  <c r="H64" i="22" s="1"/>
  <c r="H79" i="22" s="1"/>
  <c r="L56" i="22"/>
  <c r="L65" i="22" s="1"/>
  <c r="L80" i="22" s="1"/>
  <c r="P58" i="22"/>
  <c r="P60" i="22" s="1"/>
  <c r="O54" i="22"/>
  <c r="K54" i="22"/>
  <c r="G54" i="22"/>
  <c r="Q38" i="22"/>
  <c r="N54" i="22"/>
  <c r="N63" i="22" s="1"/>
  <c r="N78" i="22" s="1"/>
  <c r="J54" i="22"/>
  <c r="F54" i="22"/>
  <c r="I42" i="22"/>
  <c r="M54" i="22"/>
  <c r="E56" i="22"/>
  <c r="E65" i="22" s="1"/>
  <c r="E80" i="22" s="1"/>
  <c r="M56" i="22"/>
  <c r="M65" i="22" s="1"/>
  <c r="M80" i="22" s="1"/>
  <c r="F58" i="22"/>
  <c r="F60" i="22" s="1"/>
  <c r="J58" i="22"/>
  <c r="J60" i="22" s="1"/>
  <c r="N58" i="22"/>
  <c r="N60" i="22" s="1"/>
  <c r="H54" i="22"/>
  <c r="P54" i="22"/>
  <c r="P63" i="22" s="1"/>
  <c r="P78" i="22" s="1"/>
  <c r="P56" i="22"/>
  <c r="P65" i="22" s="1"/>
  <c r="P80" i="22" s="1"/>
  <c r="L58" i="22"/>
  <c r="L60" i="22" s="1"/>
  <c r="K56" i="22"/>
  <c r="K65" i="22" s="1"/>
  <c r="K80" i="22" s="1"/>
  <c r="K55" i="22"/>
  <c r="K64" i="22" s="1"/>
  <c r="K79" i="22" s="1"/>
  <c r="L54" i="22"/>
  <c r="L63" i="22" s="1"/>
  <c r="L78" i="22" s="1"/>
  <c r="H58" i="22"/>
  <c r="H60" i="22" s="1"/>
  <c r="F56" i="22"/>
  <c r="F65" i="22" s="1"/>
  <c r="F55" i="22"/>
  <c r="F64" i="22" s="1"/>
  <c r="F79" i="22" s="1"/>
  <c r="N56" i="22"/>
  <c r="N65" i="22" s="1"/>
  <c r="N80" i="22" s="1"/>
  <c r="N55" i="22"/>
  <c r="N64" i="22" s="1"/>
  <c r="N79" i="22" s="1"/>
  <c r="F80" i="22"/>
  <c r="E54" i="22"/>
  <c r="I55" i="22"/>
  <c r="I64" i="22" s="1"/>
  <c r="I79" i="22" s="1"/>
  <c r="I58" i="22"/>
  <c r="I60" i="22" s="1"/>
  <c r="Q35" i="22"/>
  <c r="G58" i="22"/>
  <c r="G60" i="22" s="1"/>
  <c r="K58" i="22"/>
  <c r="K60" i="22" s="1"/>
  <c r="O58" i="22"/>
  <c r="O60" i="22" s="1"/>
  <c r="J56" i="22"/>
  <c r="J65" i="22" s="1"/>
  <c r="J80" i="22" s="1"/>
  <c r="J55" i="22"/>
  <c r="J64" i="22" s="1"/>
  <c r="J79" i="22" s="1"/>
  <c r="I54" i="22"/>
  <c r="E55" i="22"/>
  <c r="E64" i="22" s="1"/>
  <c r="E79" i="22" s="1"/>
  <c r="Q37" i="22"/>
  <c r="F72" i="22"/>
  <c r="J72" i="22"/>
  <c r="N72" i="22"/>
  <c r="F73" i="22"/>
  <c r="J73" i="22"/>
  <c r="N73" i="22"/>
  <c r="F74" i="22"/>
  <c r="J74" i="22"/>
  <c r="N74" i="22"/>
  <c r="F76" i="22"/>
  <c r="J76" i="22"/>
  <c r="N76" i="22"/>
  <c r="G72" i="22"/>
  <c r="K72" i="22"/>
  <c r="O72" i="22"/>
  <c r="G73" i="22"/>
  <c r="K73" i="22"/>
  <c r="O73" i="22"/>
  <c r="G74" i="22"/>
  <c r="K74" i="22"/>
  <c r="O74" i="22"/>
  <c r="G76" i="22"/>
  <c r="K76" i="22"/>
  <c r="Q39" i="21"/>
  <c r="E42" i="21"/>
  <c r="L56" i="21"/>
  <c r="L65" i="21" s="1"/>
  <c r="L80" i="21" s="1"/>
  <c r="L55" i="21"/>
  <c r="L64" i="21" s="1"/>
  <c r="L79" i="21" s="1"/>
  <c r="G58" i="21"/>
  <c r="G60" i="21" s="1"/>
  <c r="E58" i="21"/>
  <c r="E60" i="21" s="1"/>
  <c r="M56" i="21"/>
  <c r="M65" i="21" s="1"/>
  <c r="M80" i="21" s="1"/>
  <c r="M55" i="21"/>
  <c r="M64" i="21" s="1"/>
  <c r="M79" i="21" s="1"/>
  <c r="Q37" i="21"/>
  <c r="K56" i="21"/>
  <c r="K65" i="21" s="1"/>
  <c r="K55" i="21"/>
  <c r="K64" i="21" s="1"/>
  <c r="K79" i="21" s="1"/>
  <c r="K80" i="21"/>
  <c r="M58" i="21"/>
  <c r="M60" i="21" s="1"/>
  <c r="K73" i="21"/>
  <c r="K42" i="21"/>
  <c r="K58" i="21"/>
  <c r="K60" i="21" s="1"/>
  <c r="O42" i="21"/>
  <c r="O58" i="21"/>
  <c r="O60" i="21" s="1"/>
  <c r="F38" i="21"/>
  <c r="F58" i="21"/>
  <c r="F60" i="21" s="1"/>
  <c r="J38" i="21"/>
  <c r="J58" i="21"/>
  <c r="J60" i="21" s="1"/>
  <c r="N38" i="21"/>
  <c r="N58" i="21"/>
  <c r="N60" i="21" s="1"/>
  <c r="E38" i="21"/>
  <c r="L42" i="21"/>
  <c r="I56" i="21"/>
  <c r="I65" i="21" s="1"/>
  <c r="I80" i="21" s="1"/>
  <c r="I58" i="21"/>
  <c r="I60" i="21" s="1"/>
  <c r="P56" i="21"/>
  <c r="P65" i="21" s="1"/>
  <c r="P80" i="21" s="1"/>
  <c r="P55" i="21"/>
  <c r="P64" i="21" s="1"/>
  <c r="P79" i="21" s="1"/>
  <c r="P76" i="21"/>
  <c r="L76" i="21"/>
  <c r="H76" i="21"/>
  <c r="P74" i="21"/>
  <c r="L74" i="21"/>
  <c r="H74" i="21"/>
  <c r="P73" i="21"/>
  <c r="L73" i="21"/>
  <c r="H73" i="21"/>
  <c r="P72" i="21"/>
  <c r="L72" i="21"/>
  <c r="H72" i="21"/>
  <c r="N76" i="21"/>
  <c r="J76" i="21"/>
  <c r="F76" i="21"/>
  <c r="N74" i="21"/>
  <c r="J74" i="21"/>
  <c r="F74" i="21"/>
  <c r="N73" i="21"/>
  <c r="J73" i="21"/>
  <c r="F73" i="21"/>
  <c r="N72" i="21"/>
  <c r="J72" i="21"/>
  <c r="F72" i="21"/>
  <c r="I76" i="21"/>
  <c r="M74" i="21"/>
  <c r="E74" i="21"/>
  <c r="I73" i="21"/>
  <c r="M72" i="21"/>
  <c r="E72" i="21"/>
  <c r="O76" i="21"/>
  <c r="G76" i="21"/>
  <c r="K74" i="21"/>
  <c r="O73" i="21"/>
  <c r="G73" i="21"/>
  <c r="K72" i="21"/>
  <c r="M76" i="21"/>
  <c r="E76" i="21"/>
  <c r="I74" i="21"/>
  <c r="M73" i="21"/>
  <c r="E73" i="21"/>
  <c r="I72" i="21"/>
  <c r="G72" i="21"/>
  <c r="O74" i="21"/>
  <c r="H58" i="21"/>
  <c r="H60" i="21" s="1"/>
  <c r="L58" i="21"/>
  <c r="H38" i="21"/>
  <c r="L60" i="21"/>
  <c r="P60" i="21"/>
  <c r="Q35" i="21"/>
  <c r="E63" i="22" l="1"/>
  <c r="E78" i="22" s="1"/>
  <c r="E81" i="22" s="1"/>
  <c r="E87" i="22" s="1"/>
  <c r="E89" i="22" s="1"/>
  <c r="E46" i="22" s="1"/>
  <c r="L81" i="22"/>
  <c r="L87" i="22" s="1"/>
  <c r="L89" i="22" s="1"/>
  <c r="L46" i="22" s="1"/>
  <c r="I63" i="23"/>
  <c r="I78" i="23" s="1"/>
  <c r="I81" i="23" s="1"/>
  <c r="I87" i="23" s="1"/>
  <c r="I89" i="23" s="1"/>
  <c r="I46" i="23" s="1"/>
  <c r="L42" i="22"/>
  <c r="N42" i="22"/>
  <c r="J63" i="23"/>
  <c r="J78" i="23" s="1"/>
  <c r="J81" i="23" s="1"/>
  <c r="J87" i="23" s="1"/>
  <c r="J89" i="23" s="1"/>
  <c r="J46" i="23" s="1"/>
  <c r="O42" i="22"/>
  <c r="O42" i="23"/>
  <c r="N63" i="23"/>
  <c r="N78" i="23" s="1"/>
  <c r="N81" i="23" s="1"/>
  <c r="N87" i="23" s="1"/>
  <c r="N89" i="23" s="1"/>
  <c r="N46" i="23" s="1"/>
  <c r="P42" i="23"/>
  <c r="F63" i="23"/>
  <c r="F78" i="23" s="1"/>
  <c r="F81" i="23" s="1"/>
  <c r="F87" i="23" s="1"/>
  <c r="F89" i="23" s="1"/>
  <c r="F46" i="23" s="1"/>
  <c r="N42" i="23"/>
  <c r="E92" i="23"/>
  <c r="Q42" i="23"/>
  <c r="L56" i="23"/>
  <c r="L65" i="23" s="1"/>
  <c r="L80" i="23" s="1"/>
  <c r="L55" i="23"/>
  <c r="L64" i="23" s="1"/>
  <c r="L79" i="23" s="1"/>
  <c r="K63" i="23"/>
  <c r="K78" i="23" s="1"/>
  <c r="K81" i="23" s="1"/>
  <c r="K87" i="23" s="1"/>
  <c r="K89" i="23" s="1"/>
  <c r="K46" i="23" s="1"/>
  <c r="H56" i="23"/>
  <c r="H65" i="23" s="1"/>
  <c r="H80" i="23" s="1"/>
  <c r="H55" i="23"/>
  <c r="H64" i="23" s="1"/>
  <c r="H79" i="23" s="1"/>
  <c r="Q38" i="23"/>
  <c r="G81" i="23"/>
  <c r="G87" i="23" s="1"/>
  <c r="G89" i="23" s="1"/>
  <c r="G46" i="23" s="1"/>
  <c r="E63" i="23"/>
  <c r="E78" i="23" s="1"/>
  <c r="E81" i="23" s="1"/>
  <c r="E87" i="23" s="1"/>
  <c r="E89" i="23" s="1"/>
  <c r="E46" i="23" s="1"/>
  <c r="P56" i="23"/>
  <c r="P65" i="23" s="1"/>
  <c r="P80" i="23" s="1"/>
  <c r="P55" i="23"/>
  <c r="P64" i="23" s="1"/>
  <c r="P79" i="23" s="1"/>
  <c r="P81" i="23" s="1"/>
  <c r="O63" i="23"/>
  <c r="O78" i="23" s="1"/>
  <c r="O81" i="23" s="1"/>
  <c r="O87" i="23" s="1"/>
  <c r="O89" i="23" s="1"/>
  <c r="O46" i="23" s="1"/>
  <c r="I44" i="23"/>
  <c r="M63" i="23"/>
  <c r="M78" i="23" s="1"/>
  <c r="M81" i="23" s="1"/>
  <c r="M87" i="23" s="1"/>
  <c r="M89" i="23" s="1"/>
  <c r="M46" i="23" s="1"/>
  <c r="M42" i="23"/>
  <c r="O63" i="22"/>
  <c r="O78" i="22" s="1"/>
  <c r="O81" i="22" s="1"/>
  <c r="O87" i="22" s="1"/>
  <c r="O89" i="22" s="1"/>
  <c r="O46" i="22" s="1"/>
  <c r="I63" i="22"/>
  <c r="I78" i="22" s="1"/>
  <c r="I81" i="22" s="1"/>
  <c r="I87" i="22" s="1"/>
  <c r="I89" i="22" s="1"/>
  <c r="I46" i="22" s="1"/>
  <c r="P81" i="22"/>
  <c r="P87" i="22" s="1"/>
  <c r="P89" i="22" s="1"/>
  <c r="P46" i="22" s="1"/>
  <c r="H63" i="22"/>
  <c r="H78" i="22" s="1"/>
  <c r="H81" i="22" s="1"/>
  <c r="H87" i="22" s="1"/>
  <c r="H89" i="22" s="1"/>
  <c r="H46" i="22" s="1"/>
  <c r="M63" i="22"/>
  <c r="M78" i="22" s="1"/>
  <c r="M81" i="22" s="1"/>
  <c r="M87" i="22" s="1"/>
  <c r="M89" i="22" s="1"/>
  <c r="M46" i="22" s="1"/>
  <c r="F63" i="22"/>
  <c r="F78" i="22" s="1"/>
  <c r="F81" i="22" s="1"/>
  <c r="F87" i="22" s="1"/>
  <c r="F89" i="22" s="1"/>
  <c r="F46" i="22" s="1"/>
  <c r="G63" i="22"/>
  <c r="G78" i="22" s="1"/>
  <c r="G81" i="22" s="1"/>
  <c r="G87" i="22" s="1"/>
  <c r="G89" i="22" s="1"/>
  <c r="G46" i="22" s="1"/>
  <c r="E92" i="22"/>
  <c r="Q42" i="22"/>
  <c r="N81" i="22"/>
  <c r="N87" i="22" s="1"/>
  <c r="N89" i="22" s="1"/>
  <c r="N46" i="22" s="1"/>
  <c r="L44" i="22"/>
  <c r="J63" i="22"/>
  <c r="J78" i="22" s="1"/>
  <c r="J81" i="22" s="1"/>
  <c r="J87" i="22" s="1"/>
  <c r="J89" i="22" s="1"/>
  <c r="J46" i="22" s="1"/>
  <c r="K63" i="22"/>
  <c r="K78" i="22" s="1"/>
  <c r="K81" i="22" s="1"/>
  <c r="K87" i="22" s="1"/>
  <c r="K89" i="22" s="1"/>
  <c r="K46" i="22" s="1"/>
  <c r="P42" i="22"/>
  <c r="F56" i="21"/>
  <c r="F65" i="21" s="1"/>
  <c r="F80" i="21" s="1"/>
  <c r="F55" i="21"/>
  <c r="F64" i="21" s="1"/>
  <c r="F79" i="21" s="1"/>
  <c r="H56" i="21"/>
  <c r="H65" i="21" s="1"/>
  <c r="H80" i="21" s="1"/>
  <c r="H55" i="21"/>
  <c r="H64" i="21" s="1"/>
  <c r="H79" i="21" s="1"/>
  <c r="N55" i="21"/>
  <c r="N64" i="21" s="1"/>
  <c r="N79" i="21" s="1"/>
  <c r="N56" i="21"/>
  <c r="N65" i="21" s="1"/>
  <c r="N80" i="21" s="1"/>
  <c r="P54" i="21"/>
  <c r="P63" i="21" s="1"/>
  <c r="P78" i="21" s="1"/>
  <c r="P81" i="21" s="1"/>
  <c r="P87" i="21" s="1"/>
  <c r="P89" i="21" s="1"/>
  <c r="P46" i="21" s="1"/>
  <c r="L54" i="21"/>
  <c r="L63" i="21" s="1"/>
  <c r="L78" i="21" s="1"/>
  <c r="L81" i="21" s="1"/>
  <c r="L87" i="21" s="1"/>
  <c r="L89" i="21" s="1"/>
  <c r="L46" i="21" s="1"/>
  <c r="H54" i="21"/>
  <c r="H63" i="21" s="1"/>
  <c r="H78" i="21" s="1"/>
  <c r="O54" i="21"/>
  <c r="O63" i="21" s="1"/>
  <c r="O78" i="21" s="1"/>
  <c r="O81" i="21" s="1"/>
  <c r="O87" i="21" s="1"/>
  <c r="O89" i="21" s="1"/>
  <c r="O46" i="21" s="1"/>
  <c r="J54" i="21"/>
  <c r="J63" i="21" s="1"/>
  <c r="J78" i="21" s="1"/>
  <c r="E54" i="21"/>
  <c r="E63" i="21" s="1"/>
  <c r="E78" i="21" s="1"/>
  <c r="N54" i="21"/>
  <c r="N63" i="21" s="1"/>
  <c r="N78" i="21" s="1"/>
  <c r="I54" i="21"/>
  <c r="I63" i="21" s="1"/>
  <c r="I78" i="21" s="1"/>
  <c r="I81" i="21" s="1"/>
  <c r="I87" i="21" s="1"/>
  <c r="I89" i="21" s="1"/>
  <c r="I46" i="21" s="1"/>
  <c r="Q38" i="21"/>
  <c r="E56" i="21"/>
  <c r="E65" i="21" s="1"/>
  <c r="E80" i="21" s="1"/>
  <c r="M54" i="21"/>
  <c r="M63" i="21" s="1"/>
  <c r="M78" i="21" s="1"/>
  <c r="M81" i="21" s="1"/>
  <c r="M87" i="21" s="1"/>
  <c r="M89" i="21" s="1"/>
  <c r="M46" i="21" s="1"/>
  <c r="G54" i="21"/>
  <c r="G63" i="21" s="1"/>
  <c r="G78" i="21" s="1"/>
  <c r="G81" i="21" s="1"/>
  <c r="G87" i="21" s="1"/>
  <c r="G89" i="21" s="1"/>
  <c r="G46" i="21" s="1"/>
  <c r="E55" i="21"/>
  <c r="E64" i="21" s="1"/>
  <c r="E79" i="21" s="1"/>
  <c r="K54" i="21"/>
  <c r="K63" i="21" s="1"/>
  <c r="K78" i="21" s="1"/>
  <c r="K81" i="21" s="1"/>
  <c r="K87" i="21" s="1"/>
  <c r="K89" i="21" s="1"/>
  <c r="K46" i="21" s="1"/>
  <c r="F54" i="21"/>
  <c r="F63" i="21" s="1"/>
  <c r="F78" i="21" s="1"/>
  <c r="J56" i="21"/>
  <c r="J65" i="21" s="1"/>
  <c r="J80" i="21" s="1"/>
  <c r="J55" i="21"/>
  <c r="J64" i="21" s="1"/>
  <c r="J79" i="21" s="1"/>
  <c r="E92" i="21"/>
  <c r="Q42" i="21"/>
  <c r="N44" i="23" l="1"/>
  <c r="J44" i="23"/>
  <c r="E44" i="22"/>
  <c r="M44" i="23"/>
  <c r="L81" i="23"/>
  <c r="H44" i="22"/>
  <c r="K44" i="23"/>
  <c r="P87" i="23"/>
  <c r="P89" i="23" s="1"/>
  <c r="P46" i="23" s="1"/>
  <c r="P44" i="23"/>
  <c r="H81" i="23"/>
  <c r="H44" i="23" s="1"/>
  <c r="P44" i="22"/>
  <c r="K44" i="22"/>
  <c r="F44" i="23"/>
  <c r="F81" i="21"/>
  <c r="F87" i="21" s="1"/>
  <c r="F89" i="21" s="1"/>
  <c r="F46" i="21" s="1"/>
  <c r="N81" i="21"/>
  <c r="N87" i="21" s="1"/>
  <c r="N89" i="21" s="1"/>
  <c r="N46" i="21" s="1"/>
  <c r="L44" i="21"/>
  <c r="G44" i="21"/>
  <c r="P44" i="21"/>
  <c r="H81" i="21"/>
  <c r="H87" i="21" s="1"/>
  <c r="H89" i="21" s="1"/>
  <c r="H46" i="21" s="1"/>
  <c r="L87" i="23"/>
  <c r="L89" i="23" s="1"/>
  <c r="L46" i="23" s="1"/>
  <c r="L44" i="23"/>
  <c r="E44" i="23"/>
  <c r="O44" i="23"/>
  <c r="G44" i="23"/>
  <c r="N44" i="22"/>
  <c r="J44" i="22"/>
  <c r="F44" i="22"/>
  <c r="M44" i="22"/>
  <c r="O44" i="22"/>
  <c r="Q46" i="22"/>
  <c r="E94" i="22" s="1"/>
  <c r="I44" i="22"/>
  <c r="G44" i="22"/>
  <c r="E81" i="21"/>
  <c r="M44" i="21"/>
  <c r="K44" i="21"/>
  <c r="J81" i="21"/>
  <c r="O44" i="21"/>
  <c r="I44" i="21"/>
  <c r="H87" i="23" l="1"/>
  <c r="H89" i="23" s="1"/>
  <c r="H46" i="23" s="1"/>
  <c r="Q46" i="23" s="1"/>
  <c r="E94" i="23" s="1"/>
  <c r="F44" i="21"/>
  <c r="N44" i="21"/>
  <c r="H44" i="21"/>
  <c r="Q44" i="23"/>
  <c r="E93" i="23" s="1"/>
  <c r="F84" i="23"/>
  <c r="Q44" i="22"/>
  <c r="E93" i="22" s="1"/>
  <c r="F84" i="22"/>
  <c r="J87" i="21"/>
  <c r="J89" i="21" s="1"/>
  <c r="J46" i="21" s="1"/>
  <c r="J44" i="21"/>
  <c r="E87" i="21"/>
  <c r="E89" i="21" s="1"/>
  <c r="E46" i="21" s="1"/>
  <c r="E44" i="21"/>
  <c r="Q44" i="21" l="1"/>
  <c r="E93" i="21" s="1"/>
  <c r="F84" i="21"/>
  <c r="Q46" i="21"/>
  <c r="E94" i="21" s="1"/>
  <c r="P68" i="20" l="1"/>
  <c r="O68" i="20"/>
  <c r="N68" i="20"/>
  <c r="M68" i="20"/>
  <c r="L68" i="20"/>
  <c r="K68" i="20"/>
  <c r="J68" i="20"/>
  <c r="I68" i="20"/>
  <c r="H68" i="20"/>
  <c r="G68" i="20"/>
  <c r="F68" i="20"/>
  <c r="E68" i="20"/>
  <c r="P43" i="20"/>
  <c r="O43" i="20"/>
  <c r="N43" i="20"/>
  <c r="M43" i="20"/>
  <c r="L43" i="20"/>
  <c r="K43" i="20"/>
  <c r="J43" i="20"/>
  <c r="I43" i="20"/>
  <c r="H43" i="20"/>
  <c r="G43" i="20"/>
  <c r="F43" i="20"/>
  <c r="E43" i="20"/>
  <c r="N74" i="20" s="1"/>
  <c r="F41" i="20"/>
  <c r="G41" i="20" s="1"/>
  <c r="H41" i="20" s="1"/>
  <c r="I41" i="20" s="1"/>
  <c r="J41" i="20" s="1"/>
  <c r="K41" i="20" s="1"/>
  <c r="L41" i="20" s="1"/>
  <c r="M41" i="20" s="1"/>
  <c r="P40" i="20"/>
  <c r="O40" i="20"/>
  <c r="N40" i="20"/>
  <c r="M40" i="20"/>
  <c r="L40" i="20"/>
  <c r="K40" i="20"/>
  <c r="J40" i="20"/>
  <c r="I40" i="20"/>
  <c r="H40" i="20"/>
  <c r="G40" i="20"/>
  <c r="F40" i="20"/>
  <c r="E40" i="20"/>
  <c r="P37" i="20"/>
  <c r="O37" i="20"/>
  <c r="N37" i="20"/>
  <c r="N38" i="20" s="1"/>
  <c r="N55" i="20" s="1"/>
  <c r="N64" i="20" s="1"/>
  <c r="M37" i="20"/>
  <c r="M38" i="20" s="1"/>
  <c r="M56" i="20" s="1"/>
  <c r="L37" i="20"/>
  <c r="K37" i="20"/>
  <c r="K38" i="20" s="1"/>
  <c r="J37" i="20"/>
  <c r="J38" i="20" s="1"/>
  <c r="J55" i="20" s="1"/>
  <c r="J64" i="20" s="1"/>
  <c r="J79" i="20" s="1"/>
  <c r="I37" i="20"/>
  <c r="I38" i="20" s="1"/>
  <c r="H37" i="20"/>
  <c r="G37" i="20"/>
  <c r="G38" i="20" s="1"/>
  <c r="G55" i="20" s="1"/>
  <c r="G64" i="20" s="1"/>
  <c r="F37" i="20"/>
  <c r="F38" i="20" s="1"/>
  <c r="F56" i="20" s="1"/>
  <c r="E37" i="20"/>
  <c r="Q36" i="20"/>
  <c r="P35" i="20"/>
  <c r="P39" i="20" s="1"/>
  <c r="O35" i="20"/>
  <c r="O39" i="20" s="1"/>
  <c r="N35" i="20"/>
  <c r="N39" i="20" s="1"/>
  <c r="M35" i="20"/>
  <c r="M39" i="20" s="1"/>
  <c r="L35" i="20"/>
  <c r="L39" i="20" s="1"/>
  <c r="K35" i="20"/>
  <c r="K39" i="20" s="1"/>
  <c r="J35" i="20"/>
  <c r="J39" i="20" s="1"/>
  <c r="I35" i="20"/>
  <c r="I39" i="20" s="1"/>
  <c r="H35" i="20"/>
  <c r="H39" i="20" s="1"/>
  <c r="G35" i="20"/>
  <c r="G39" i="20" s="1"/>
  <c r="F35" i="20"/>
  <c r="F39" i="20" s="1"/>
  <c r="E35" i="20"/>
  <c r="E39" i="20" s="1"/>
  <c r="P68" i="19"/>
  <c r="O68" i="19"/>
  <c r="N68" i="19"/>
  <c r="M68" i="19"/>
  <c r="L68" i="19"/>
  <c r="K68" i="19"/>
  <c r="J68" i="19"/>
  <c r="I68" i="19"/>
  <c r="H68" i="19"/>
  <c r="G68" i="19"/>
  <c r="F68" i="19"/>
  <c r="E68" i="19"/>
  <c r="P43" i="19"/>
  <c r="O43" i="19"/>
  <c r="N43" i="19"/>
  <c r="M43" i="19"/>
  <c r="L43" i="19"/>
  <c r="K43" i="19"/>
  <c r="J43" i="19"/>
  <c r="I43" i="19"/>
  <c r="H43" i="19"/>
  <c r="G43" i="19"/>
  <c r="F43" i="19"/>
  <c r="E43" i="19"/>
  <c r="P76" i="19" s="1"/>
  <c r="F41" i="19"/>
  <c r="G41" i="19" s="1"/>
  <c r="H41" i="19" s="1"/>
  <c r="I41" i="19" s="1"/>
  <c r="P40" i="19"/>
  <c r="O40" i="19"/>
  <c r="N40" i="19"/>
  <c r="M40" i="19"/>
  <c r="L40" i="19"/>
  <c r="K40" i="19"/>
  <c r="J40" i="19"/>
  <c r="I40" i="19"/>
  <c r="H40" i="19"/>
  <c r="G40" i="19"/>
  <c r="F40" i="19"/>
  <c r="E40" i="19"/>
  <c r="P37" i="19"/>
  <c r="P38" i="19" s="1"/>
  <c r="P55" i="19" s="1"/>
  <c r="O37" i="19"/>
  <c r="O38" i="19" s="1"/>
  <c r="N37" i="19"/>
  <c r="N38" i="19" s="1"/>
  <c r="N56" i="19" s="1"/>
  <c r="M37" i="19"/>
  <c r="M38" i="19" s="1"/>
  <c r="M56" i="19" s="1"/>
  <c r="M65" i="19" s="1"/>
  <c r="L37" i="19"/>
  <c r="K37" i="19"/>
  <c r="J37" i="19"/>
  <c r="J38" i="19" s="1"/>
  <c r="I37" i="19"/>
  <c r="I38" i="19" s="1"/>
  <c r="I56" i="19" s="1"/>
  <c r="I65" i="19" s="1"/>
  <c r="H37" i="19"/>
  <c r="H38" i="19" s="1"/>
  <c r="G37" i="19"/>
  <c r="G38" i="19" s="1"/>
  <c r="G56" i="19" s="1"/>
  <c r="F37" i="19"/>
  <c r="F38" i="19" s="1"/>
  <c r="E37" i="19"/>
  <c r="E38" i="19" s="1"/>
  <c r="Q36" i="19"/>
  <c r="P35" i="19"/>
  <c r="P39" i="19" s="1"/>
  <c r="O35" i="19"/>
  <c r="O39" i="19" s="1"/>
  <c r="N35" i="19"/>
  <c r="N39" i="19" s="1"/>
  <c r="M35" i="19"/>
  <c r="M39" i="19" s="1"/>
  <c r="L35" i="19"/>
  <c r="L39" i="19" s="1"/>
  <c r="K35" i="19"/>
  <c r="K39" i="19" s="1"/>
  <c r="J35" i="19"/>
  <c r="J39" i="19" s="1"/>
  <c r="I35" i="19"/>
  <c r="I39" i="19" s="1"/>
  <c r="H35" i="19"/>
  <c r="H39" i="19" s="1"/>
  <c r="G35" i="19"/>
  <c r="G39" i="19" s="1"/>
  <c r="F35" i="19"/>
  <c r="F39" i="19" s="1"/>
  <c r="E35" i="19"/>
  <c r="E39" i="19" s="1"/>
  <c r="H55" i="19" l="1"/>
  <c r="H64" i="19" s="1"/>
  <c r="H79" i="19" s="1"/>
  <c r="H56" i="19"/>
  <c r="G42" i="19"/>
  <c r="J58" i="19"/>
  <c r="F42" i="20"/>
  <c r="O58" i="20"/>
  <c r="O60" i="20" s="1"/>
  <c r="L58" i="20"/>
  <c r="I58" i="20"/>
  <c r="I60" i="20" s="1"/>
  <c r="P58" i="20"/>
  <c r="F72" i="20"/>
  <c r="E58" i="20"/>
  <c r="E60" i="20" s="1"/>
  <c r="G42" i="20"/>
  <c r="O38" i="20"/>
  <c r="O55" i="20" s="1"/>
  <c r="O64" i="20" s="1"/>
  <c r="O79" i="20" s="1"/>
  <c r="O73" i="20"/>
  <c r="I54" i="19"/>
  <c r="I63" i="19" s="1"/>
  <c r="I78" i="19" s="1"/>
  <c r="N56" i="20"/>
  <c r="N65" i="20" s="1"/>
  <c r="N80" i="20" s="1"/>
  <c r="M58" i="20"/>
  <c r="M60" i="20" s="1"/>
  <c r="J56" i="20"/>
  <c r="J65" i="20" s="1"/>
  <c r="J80" i="20" s="1"/>
  <c r="G58" i="20"/>
  <c r="G60" i="20" s="1"/>
  <c r="K56" i="20"/>
  <c r="K65" i="20" s="1"/>
  <c r="K80" i="20" s="1"/>
  <c r="O55" i="19"/>
  <c r="O64" i="19" s="1"/>
  <c r="O79" i="19" s="1"/>
  <c r="O56" i="19"/>
  <c r="I55" i="20"/>
  <c r="I64" i="20" s="1"/>
  <c r="I79" i="20" s="1"/>
  <c r="I56" i="20"/>
  <c r="H58" i="20"/>
  <c r="H60" i="20" s="1"/>
  <c r="M55" i="19"/>
  <c r="M64" i="19" s="1"/>
  <c r="Q40" i="19"/>
  <c r="M54" i="19"/>
  <c r="M63" i="19" s="1"/>
  <c r="M78" i="19" s="1"/>
  <c r="P38" i="20"/>
  <c r="P56" i="20" s="1"/>
  <c r="Q40" i="20"/>
  <c r="E55" i="19"/>
  <c r="E64" i="19" s="1"/>
  <c r="E79" i="19" s="1"/>
  <c r="I55" i="19"/>
  <c r="I64" i="19" s="1"/>
  <c r="I79" i="19" s="1"/>
  <c r="H42" i="19"/>
  <c r="K58" i="19"/>
  <c r="K60" i="19" s="1"/>
  <c r="K38" i="19"/>
  <c r="E54" i="19"/>
  <c r="F58" i="19"/>
  <c r="F60" i="19" s="1"/>
  <c r="F56" i="19"/>
  <c r="F65" i="19" s="1"/>
  <c r="F80" i="19" s="1"/>
  <c r="J56" i="19"/>
  <c r="J65" i="19" s="1"/>
  <c r="J80" i="19" s="1"/>
  <c r="G55" i="19"/>
  <c r="G64" i="19" s="1"/>
  <c r="G79" i="19" s="1"/>
  <c r="F65" i="20"/>
  <c r="F80" i="20" s="1"/>
  <c r="M76" i="20"/>
  <c r="K58" i="20"/>
  <c r="K60" i="20" s="1"/>
  <c r="J54" i="19"/>
  <c r="E56" i="19"/>
  <c r="E65" i="19" s="1"/>
  <c r="N65" i="19"/>
  <c r="N80" i="19" s="1"/>
  <c r="I58" i="19"/>
  <c r="I60" i="19" s="1"/>
  <c r="M58" i="19"/>
  <c r="M60" i="19" s="1"/>
  <c r="N58" i="19"/>
  <c r="N60" i="19" s="1"/>
  <c r="N55" i="19"/>
  <c r="N64" i="19" s="1"/>
  <c r="J55" i="19"/>
  <c r="J64" i="19" s="1"/>
  <c r="J79" i="19" s="1"/>
  <c r="F55" i="19"/>
  <c r="F64" i="19" s="1"/>
  <c r="F79" i="19" s="1"/>
  <c r="N58" i="20"/>
  <c r="N60" i="20" s="1"/>
  <c r="J58" i="20"/>
  <c r="J60" i="20" s="1"/>
  <c r="F58" i="20"/>
  <c r="O56" i="20"/>
  <c r="O65" i="20" s="1"/>
  <c r="O80" i="20" s="1"/>
  <c r="G56" i="20"/>
  <c r="G65" i="20" s="1"/>
  <c r="G80" i="20" s="1"/>
  <c r="E76" i="19"/>
  <c r="E72" i="19"/>
  <c r="I72" i="19"/>
  <c r="M72" i="19"/>
  <c r="E73" i="19"/>
  <c r="I74" i="19"/>
  <c r="M73" i="19"/>
  <c r="J73" i="19"/>
  <c r="N74" i="19"/>
  <c r="I80" i="19"/>
  <c r="F74" i="19"/>
  <c r="J76" i="19"/>
  <c r="J60" i="19"/>
  <c r="N79" i="19"/>
  <c r="I73" i="19"/>
  <c r="E74" i="19"/>
  <c r="M74" i="19"/>
  <c r="I76" i="19"/>
  <c r="E80" i="19"/>
  <c r="M79" i="19"/>
  <c r="M76" i="19"/>
  <c r="M80" i="19"/>
  <c r="F72" i="19"/>
  <c r="J72" i="19"/>
  <c r="N72" i="19"/>
  <c r="F73" i="19"/>
  <c r="N73" i="19"/>
  <c r="J74" i="19"/>
  <c r="F76" i="19"/>
  <c r="N76" i="19"/>
  <c r="N41" i="20"/>
  <c r="O41" i="20" s="1"/>
  <c r="P41" i="20" s="1"/>
  <c r="Q41" i="20" s="1"/>
  <c r="M42" i="20"/>
  <c r="N79" i="20"/>
  <c r="K72" i="20"/>
  <c r="I74" i="20"/>
  <c r="J42" i="20"/>
  <c r="E38" i="20"/>
  <c r="E56" i="20" s="1"/>
  <c r="M55" i="20"/>
  <c r="M64" i="20" s="1"/>
  <c r="M79" i="20" s="1"/>
  <c r="M65" i="20"/>
  <c r="M80" i="20" s="1"/>
  <c r="Q37" i="20"/>
  <c r="L42" i="20"/>
  <c r="E73" i="20"/>
  <c r="P76" i="20"/>
  <c r="L76" i="20"/>
  <c r="H76" i="20"/>
  <c r="P74" i="20"/>
  <c r="L74" i="20"/>
  <c r="H74" i="20"/>
  <c r="P73" i="20"/>
  <c r="L73" i="20"/>
  <c r="H73" i="20"/>
  <c r="P72" i="20"/>
  <c r="L72" i="20"/>
  <c r="H72" i="20"/>
  <c r="O76" i="20"/>
  <c r="J76" i="20"/>
  <c r="E76" i="20"/>
  <c r="K74" i="20"/>
  <c r="F74" i="20"/>
  <c r="M73" i="20"/>
  <c r="G73" i="20"/>
  <c r="N72" i="20"/>
  <c r="I72" i="20"/>
  <c r="N76" i="20"/>
  <c r="O74" i="20"/>
  <c r="E74" i="20"/>
  <c r="F73" i="20"/>
  <c r="G72" i="20"/>
  <c r="K76" i="20"/>
  <c r="F76" i="20"/>
  <c r="M74" i="20"/>
  <c r="G74" i="20"/>
  <c r="N73" i="20"/>
  <c r="I73" i="20"/>
  <c r="O72" i="20"/>
  <c r="J72" i="20"/>
  <c r="E72" i="20"/>
  <c r="I76" i="20"/>
  <c r="J74" i="20"/>
  <c r="K73" i="20"/>
  <c r="M72" i="20"/>
  <c r="K42" i="20"/>
  <c r="G79" i="20"/>
  <c r="I42" i="20"/>
  <c r="H42" i="20"/>
  <c r="I65" i="20"/>
  <c r="I80" i="20" s="1"/>
  <c r="J73" i="20"/>
  <c r="G76" i="20"/>
  <c r="F55" i="20"/>
  <c r="F64" i="20" s="1"/>
  <c r="F79" i="20" s="1"/>
  <c r="K55" i="20"/>
  <c r="K64" i="20" s="1"/>
  <c r="K79" i="20" s="1"/>
  <c r="Q39" i="20"/>
  <c r="P60" i="20"/>
  <c r="H38" i="20"/>
  <c r="H56" i="20" s="1"/>
  <c r="L60" i="20"/>
  <c r="F60" i="20"/>
  <c r="P65" i="20"/>
  <c r="P80" i="20" s="1"/>
  <c r="P55" i="20"/>
  <c r="P64" i="20" s="1"/>
  <c r="P79" i="20" s="1"/>
  <c r="L38" i="20"/>
  <c r="L56" i="20" s="1"/>
  <c r="E42" i="20"/>
  <c r="Q35" i="20"/>
  <c r="J63" i="19"/>
  <c r="J78" i="19" s="1"/>
  <c r="J41" i="19"/>
  <c r="K41" i="19" s="1"/>
  <c r="L41" i="19" s="1"/>
  <c r="M41" i="19" s="1"/>
  <c r="N41" i="19" s="1"/>
  <c r="O41" i="19" s="1"/>
  <c r="P41" i="19" s="1"/>
  <c r="Q41" i="19" s="1"/>
  <c r="I42" i="19"/>
  <c r="G58" i="19"/>
  <c r="G60" i="19" s="1"/>
  <c r="O58" i="19"/>
  <c r="O60" i="19" s="1"/>
  <c r="Q39" i="19"/>
  <c r="L58" i="19"/>
  <c r="L60" i="19" s="1"/>
  <c r="F42" i="19"/>
  <c r="P54" i="19"/>
  <c r="L54" i="19"/>
  <c r="H54" i="19"/>
  <c r="O54" i="19"/>
  <c r="K54" i="19"/>
  <c r="G54" i="19"/>
  <c r="G63" i="19" s="1"/>
  <c r="G78" i="19" s="1"/>
  <c r="Q37" i="19"/>
  <c r="L38" i="19"/>
  <c r="E42" i="19"/>
  <c r="F54" i="19"/>
  <c r="N54" i="19"/>
  <c r="H65" i="19"/>
  <c r="H80" i="19" s="1"/>
  <c r="P56" i="19"/>
  <c r="P65" i="19" s="1"/>
  <c r="P80" i="19" s="1"/>
  <c r="P64" i="19"/>
  <c r="P79" i="19" s="1"/>
  <c r="H58" i="19"/>
  <c r="H60" i="19" s="1"/>
  <c r="P58" i="19"/>
  <c r="P60" i="19" s="1"/>
  <c r="G65" i="19"/>
  <c r="O65" i="19"/>
  <c r="O80" i="19" s="1"/>
  <c r="G80" i="19"/>
  <c r="E58" i="19"/>
  <c r="E60" i="19" s="1"/>
  <c r="G72" i="19"/>
  <c r="K72" i="19"/>
  <c r="O72" i="19"/>
  <c r="G73" i="19"/>
  <c r="K73" i="19"/>
  <c r="O73" i="19"/>
  <c r="G74" i="19"/>
  <c r="K74" i="19"/>
  <c r="O74" i="19"/>
  <c r="G76" i="19"/>
  <c r="K76" i="19"/>
  <c r="O76" i="19"/>
  <c r="Q35" i="19"/>
  <c r="H72" i="19"/>
  <c r="L72" i="19"/>
  <c r="P72" i="19"/>
  <c r="H73" i="19"/>
  <c r="L73" i="19"/>
  <c r="P73" i="19"/>
  <c r="H74" i="19"/>
  <c r="L74" i="19"/>
  <c r="P74" i="19"/>
  <c r="H76" i="19"/>
  <c r="L76" i="19"/>
  <c r="E43" i="18"/>
  <c r="F43" i="18"/>
  <c r="F44" i="18" s="1"/>
  <c r="F45" i="18"/>
  <c r="G43" i="18"/>
  <c r="G44" i="18" s="1"/>
  <c r="G45" i="18"/>
  <c r="H43" i="18"/>
  <c r="H44" i="18" s="1"/>
  <c r="H45" i="18"/>
  <c r="I43" i="18"/>
  <c r="I44" i="18" s="1"/>
  <c r="I45" i="18"/>
  <c r="J43" i="18"/>
  <c r="J44" i="18" s="1"/>
  <c r="J45" i="18"/>
  <c r="K43" i="18"/>
  <c r="K44" i="18" s="1"/>
  <c r="K45" i="18"/>
  <c r="L43" i="18"/>
  <c r="L44" i="18" s="1"/>
  <c r="L45" i="18"/>
  <c r="M43" i="18"/>
  <c r="M44" i="18" s="1"/>
  <c r="M45" i="18"/>
  <c r="N43" i="18"/>
  <c r="N44" i="18" s="1"/>
  <c r="N45" i="18"/>
  <c r="O43" i="18"/>
  <c r="O44" i="18" s="1"/>
  <c r="O45" i="18"/>
  <c r="P43" i="18"/>
  <c r="P44" i="18" s="1"/>
  <c r="P45" i="18"/>
  <c r="K49" i="18"/>
  <c r="P49" i="18"/>
  <c r="O49" i="18"/>
  <c r="N49" i="18"/>
  <c r="M49" i="18"/>
  <c r="L49" i="18"/>
  <c r="J49" i="18"/>
  <c r="I49" i="18"/>
  <c r="H49" i="18"/>
  <c r="G49" i="18"/>
  <c r="F49" i="18"/>
  <c r="F46" i="18"/>
  <c r="P46" i="18"/>
  <c r="O46" i="18"/>
  <c r="N46" i="18"/>
  <c r="M46" i="18"/>
  <c r="L46" i="18"/>
  <c r="K46" i="18"/>
  <c r="J46" i="18"/>
  <c r="I46" i="18"/>
  <c r="H46" i="18"/>
  <c r="G46" i="18"/>
  <c r="Q42" i="18"/>
  <c r="L63" i="19" l="1"/>
  <c r="L78" i="19" s="1"/>
  <c r="N63" i="19"/>
  <c r="N78" i="19" s="1"/>
  <c r="O42" i="20"/>
  <c r="F63" i="19"/>
  <c r="F78" i="19" s="1"/>
  <c r="P42" i="20"/>
  <c r="N42" i="19"/>
  <c r="E48" i="18"/>
  <c r="K63" i="19"/>
  <c r="K78" i="19" s="1"/>
  <c r="L55" i="19"/>
  <c r="L64" i="19" s="1"/>
  <c r="L79" i="19" s="1"/>
  <c r="L56" i="19"/>
  <c r="L65" i="19" s="1"/>
  <c r="L80" i="19" s="1"/>
  <c r="N42" i="20"/>
  <c r="K55" i="19"/>
  <c r="K64" i="19" s="1"/>
  <c r="K79" i="19" s="1"/>
  <c r="K81" i="19" s="1"/>
  <c r="K87" i="19" s="1"/>
  <c r="K89" i="19" s="1"/>
  <c r="K46" i="19" s="1"/>
  <c r="K56" i="19"/>
  <c r="K65" i="19" s="1"/>
  <c r="K80" i="19" s="1"/>
  <c r="F81" i="19"/>
  <c r="F87" i="19" s="1"/>
  <c r="F89" i="19" s="1"/>
  <c r="F46" i="19" s="1"/>
  <c r="I81" i="19"/>
  <c r="I87" i="19" s="1"/>
  <c r="I89" i="19" s="1"/>
  <c r="I46" i="19" s="1"/>
  <c r="J81" i="19"/>
  <c r="J44" i="19" s="1"/>
  <c r="Q41" i="18"/>
  <c r="I48" i="18"/>
  <c r="N81" i="19"/>
  <c r="M81" i="19"/>
  <c r="M87" i="19" s="1"/>
  <c r="M89" i="19" s="1"/>
  <c r="M46" i="19" s="1"/>
  <c r="G48" i="18"/>
  <c r="F48" i="18"/>
  <c r="H48" i="18"/>
  <c r="M48" i="18"/>
  <c r="H65" i="20"/>
  <c r="H80" i="20" s="1"/>
  <c r="H55" i="20"/>
  <c r="H64" i="20" s="1"/>
  <c r="H79" i="20" s="1"/>
  <c r="L65" i="20"/>
  <c r="L80" i="20" s="1"/>
  <c r="L55" i="20"/>
  <c r="L64" i="20" s="1"/>
  <c r="L79" i="20" s="1"/>
  <c r="E92" i="20"/>
  <c r="Q42" i="20"/>
  <c r="P54" i="20"/>
  <c r="P63" i="20" s="1"/>
  <c r="P78" i="20" s="1"/>
  <c r="P81" i="20" s="1"/>
  <c r="P87" i="20" s="1"/>
  <c r="P89" i="20" s="1"/>
  <c r="P46" i="20" s="1"/>
  <c r="L54" i="20"/>
  <c r="L63" i="20" s="1"/>
  <c r="L78" i="20" s="1"/>
  <c r="H54" i="20"/>
  <c r="H63" i="20" s="1"/>
  <c r="H78" i="20" s="1"/>
  <c r="H81" i="20" s="1"/>
  <c r="H87" i="20" s="1"/>
  <c r="H89" i="20" s="1"/>
  <c r="H46" i="20" s="1"/>
  <c r="N54" i="20"/>
  <c r="N63" i="20" s="1"/>
  <c r="N78" i="20" s="1"/>
  <c r="N81" i="20" s="1"/>
  <c r="N87" i="20" s="1"/>
  <c r="N89" i="20" s="1"/>
  <c r="N46" i="20" s="1"/>
  <c r="I54" i="20"/>
  <c r="I63" i="20" s="1"/>
  <c r="I78" i="20" s="1"/>
  <c r="I81" i="20" s="1"/>
  <c r="Q38" i="20"/>
  <c r="E65" i="20"/>
  <c r="E80" i="20" s="1"/>
  <c r="M54" i="20"/>
  <c r="M63" i="20" s="1"/>
  <c r="M78" i="20" s="1"/>
  <c r="M81" i="20" s="1"/>
  <c r="M87" i="20" s="1"/>
  <c r="M89" i="20" s="1"/>
  <c r="M46" i="20" s="1"/>
  <c r="O54" i="20"/>
  <c r="O63" i="20" s="1"/>
  <c r="O78" i="20" s="1"/>
  <c r="O81" i="20" s="1"/>
  <c r="O87" i="20" s="1"/>
  <c r="O89" i="20" s="1"/>
  <c r="O46" i="20" s="1"/>
  <c r="J54" i="20"/>
  <c r="J63" i="20" s="1"/>
  <c r="J78" i="20" s="1"/>
  <c r="J81" i="20" s="1"/>
  <c r="J87" i="20" s="1"/>
  <c r="J89" i="20" s="1"/>
  <c r="J46" i="20" s="1"/>
  <c r="E54" i="20"/>
  <c r="E63" i="20" s="1"/>
  <c r="E78" i="20" s="1"/>
  <c r="G54" i="20"/>
  <c r="G63" i="20" s="1"/>
  <c r="G78" i="20" s="1"/>
  <c r="G81" i="20" s="1"/>
  <c r="G87" i="20" s="1"/>
  <c r="G89" i="20" s="1"/>
  <c r="G46" i="20" s="1"/>
  <c r="K54" i="20"/>
  <c r="K63" i="20" s="1"/>
  <c r="K78" i="20" s="1"/>
  <c r="K81" i="20" s="1"/>
  <c r="K87" i="20" s="1"/>
  <c r="K89" i="20" s="1"/>
  <c r="K46" i="20" s="1"/>
  <c r="E55" i="20"/>
  <c r="E64" i="20" s="1"/>
  <c r="E79" i="20" s="1"/>
  <c r="F54" i="20"/>
  <c r="F63" i="20" s="1"/>
  <c r="F78" i="20" s="1"/>
  <c r="F81" i="20" s="1"/>
  <c r="F87" i="20" s="1"/>
  <c r="F89" i="20" s="1"/>
  <c r="F46" i="20" s="1"/>
  <c r="G81" i="19"/>
  <c r="G87" i="19" s="1"/>
  <c r="G89" i="19" s="1"/>
  <c r="G46" i="19" s="1"/>
  <c r="O42" i="19"/>
  <c r="O63" i="19"/>
  <c r="O78" i="19" s="1"/>
  <c r="O81" i="19" s="1"/>
  <c r="O87" i="19" s="1"/>
  <c r="O89" i="19" s="1"/>
  <c r="O46" i="19" s="1"/>
  <c r="E92" i="19"/>
  <c r="Q42" i="19"/>
  <c r="P42" i="19"/>
  <c r="F44" i="19"/>
  <c r="E63" i="19"/>
  <c r="E78" i="19" s="1"/>
  <c r="E81" i="19" s="1"/>
  <c r="E87" i="19" s="1"/>
  <c r="E89" i="19" s="1"/>
  <c r="E46" i="19" s="1"/>
  <c r="P63" i="19"/>
  <c r="P78" i="19" s="1"/>
  <c r="P81" i="19" s="1"/>
  <c r="P87" i="19" s="1"/>
  <c r="P89" i="19" s="1"/>
  <c r="P46" i="19" s="1"/>
  <c r="J42" i="19"/>
  <c r="M42" i="19"/>
  <c r="Q38" i="19"/>
  <c r="H63" i="19"/>
  <c r="H78" i="19" s="1"/>
  <c r="H81" i="19" s="1"/>
  <c r="H87" i="19" s="1"/>
  <c r="H89" i="19" s="1"/>
  <c r="H46" i="19" s="1"/>
  <c r="K42" i="19"/>
  <c r="L42" i="19"/>
  <c r="Q45" i="18"/>
  <c r="F57" i="18" s="1"/>
  <c r="Q46" i="18"/>
  <c r="E44" i="18"/>
  <c r="Q43" i="18"/>
  <c r="I44" i="19" l="1"/>
  <c r="M44" i="19"/>
  <c r="F56" i="18"/>
  <c r="J87" i="19"/>
  <c r="J89" i="19" s="1"/>
  <c r="J46" i="19" s="1"/>
  <c r="K44" i="20"/>
  <c r="E81" i="20"/>
  <c r="E87" i="20" s="1"/>
  <c r="E89" i="20" s="1"/>
  <c r="E46" i="20" s="1"/>
  <c r="G44" i="19"/>
  <c r="E44" i="19"/>
  <c r="L81" i="19"/>
  <c r="L87" i="19" s="1"/>
  <c r="L89" i="19" s="1"/>
  <c r="L46" i="19" s="1"/>
  <c r="N87" i="19"/>
  <c r="N89" i="19" s="1"/>
  <c r="N46" i="19" s="1"/>
  <c r="N44" i="19"/>
  <c r="K48" i="18"/>
  <c r="L48" i="18"/>
  <c r="J48" i="18"/>
  <c r="J44" i="20"/>
  <c r="F44" i="20"/>
  <c r="G44" i="20"/>
  <c r="N44" i="20"/>
  <c r="H44" i="20"/>
  <c r="I87" i="20"/>
  <c r="I89" i="20" s="1"/>
  <c r="I46" i="20" s="1"/>
  <c r="I44" i="20"/>
  <c r="M44" i="20"/>
  <c r="O44" i="20"/>
  <c r="L81" i="20"/>
  <c r="P44" i="20"/>
  <c r="K44" i="19"/>
  <c r="O44" i="19"/>
  <c r="H44" i="19"/>
  <c r="P44" i="19"/>
  <c r="Q44" i="18"/>
  <c r="Q46" i="19" l="1"/>
  <c r="E94" i="19" s="1"/>
  <c r="E44" i="20"/>
  <c r="L44" i="19"/>
  <c r="F84" i="19" s="1"/>
  <c r="N48" i="18"/>
  <c r="L87" i="20"/>
  <c r="L89" i="20" s="1"/>
  <c r="L46" i="20" s="1"/>
  <c r="Q46" i="20" s="1"/>
  <c r="E94" i="20" s="1"/>
  <c r="L44" i="20"/>
  <c r="Q44" i="20" s="1"/>
  <c r="E93" i="20" s="1"/>
  <c r="O48" i="18"/>
  <c r="Q44" i="19" l="1"/>
  <c r="E93" i="19" s="1"/>
  <c r="F84" i="20"/>
  <c r="Q47" i="18"/>
  <c r="Q48" i="18" s="1"/>
  <c r="P48" i="18"/>
  <c r="F59" i="18" l="1"/>
</calcChain>
</file>

<file path=xl/sharedStrings.xml><?xml version="1.0" encoding="utf-8"?>
<sst xmlns="http://schemas.openxmlformats.org/spreadsheetml/2006/main" count="435" uniqueCount="108">
  <si>
    <t>Month</t>
  </si>
  <si>
    <t>Hour Ending</t>
  </si>
  <si>
    <t>Annual</t>
  </si>
  <si>
    <t>Total Hours</t>
  </si>
  <si>
    <t>Total Capacity Factor %</t>
  </si>
  <si>
    <t>Total kWh/Mo</t>
  </si>
  <si>
    <t>Total kWh/Day</t>
  </si>
  <si>
    <t>Jan</t>
  </si>
  <si>
    <t>Feb</t>
  </si>
  <si>
    <t>Mar</t>
  </si>
  <si>
    <t>Apr</t>
  </si>
  <si>
    <t>May</t>
  </si>
  <si>
    <t>Jun</t>
  </si>
  <si>
    <t>Jul</t>
  </si>
  <si>
    <t>Aug</t>
  </si>
  <si>
    <t>Sep</t>
  </si>
  <si>
    <t>Oct</t>
  </si>
  <si>
    <t>Nov</t>
  </si>
  <si>
    <t>Dec</t>
  </si>
  <si>
    <t>High</t>
  </si>
  <si>
    <t>Low</t>
  </si>
  <si>
    <t>Base</t>
  </si>
  <si>
    <t>Sample (500 kW) - Energy Production Profile</t>
  </si>
  <si>
    <t>Monthly kWh by Period</t>
  </si>
  <si>
    <t>Base Price Paid / kWh*</t>
  </si>
  <si>
    <t>Payment Calculation</t>
  </si>
  <si>
    <t>Enter Average Expected kWh per Hour for Each Hour of the Month</t>
  </si>
  <si>
    <t>Estimated Weekend Energy</t>
  </si>
  <si>
    <t>Weekend Multiplier</t>
  </si>
  <si>
    <t>Monthly Payment for Weekend Energy</t>
  </si>
  <si>
    <t>Weekday TOD Multipliers</t>
  </si>
  <si>
    <t>Payment Estimates for Weekday Energy</t>
  </si>
  <si>
    <t>Total Payment for Weekday Energy</t>
  </si>
  <si>
    <t>Estimated Total Monthly Payment**</t>
  </si>
  <si>
    <t>per kWh</t>
  </si>
  <si>
    <t>Daily Power Production (kWh)</t>
  </si>
  <si>
    <t>Weekday Energy Delivered</t>
  </si>
  <si>
    <t>Days in Month</t>
  </si>
  <si>
    <t>Weekend Days</t>
  </si>
  <si>
    <t>Weekday Days</t>
  </si>
  <si>
    <t>Estimated Calculated Avg Annual Energy Price</t>
  </si>
  <si>
    <t>Price/kWh:</t>
  </si>
  <si>
    <t>Enter Base</t>
  </si>
  <si>
    <t>* The actual average price paid per kWh is the total energy delivered for each hour multiplied by the Time of Delivery multipliers for each hour as indicated in Section 6.1 of the FiT Set Pricing Program 
  Guidelines.</t>
  </si>
  <si>
    <t>** This is not a guarantee of payment but only an estimate based on your forecasted energy production profile. Payments will be made based on the actual delivered energy as recorded by the metering installed by  
    LADWP multiplied by the Time of Delivery multipliers indicated in Section 6.1 of the FiT Set Pricing Program Guidelines .</t>
  </si>
  <si>
    <t>Weekday Effective Price of Energy</t>
  </si>
  <si>
    <t>Weekend Effective Price of Energy</t>
  </si>
  <si>
    <t>115% Monthly Payment Limit</t>
  </si>
  <si>
    <t>Estimated Monthly Payment Limit</t>
  </si>
  <si>
    <t>Total Payment Estimates (all periods, seasons, weekends, and weekdays)</t>
  </si>
  <si>
    <t>All Periods</t>
  </si>
  <si>
    <t>Nominal Output(kW(cec-ac))</t>
  </si>
  <si>
    <t>Total Payment</t>
  </si>
  <si>
    <t>115% of Total Payment</t>
  </si>
  <si>
    <t>Total Energy</t>
  </si>
  <si>
    <t xml:space="preserve">Capacity in KW CEC-AC </t>
  </si>
  <si>
    <t xml:space="preserve">Project Name: </t>
  </si>
  <si>
    <t xml:space="preserve">Address: </t>
  </si>
  <si>
    <t>DWP Use Only</t>
  </si>
  <si>
    <t>Capacity CEC-AC KW</t>
  </si>
  <si>
    <t>Energy Production Profile</t>
  </si>
  <si>
    <t>Base Price Paid $/ kWh</t>
  </si>
  <si>
    <t>* This is not a guarantee of payment but only an estimate based on your forecasted energy production profile. Payments will be made based on the actual delivered energy as recorded by the metering device installed by LADWP multiplied by the Base Price for energy.</t>
  </si>
  <si>
    <t>Select the Program</t>
  </si>
  <si>
    <t>Select:</t>
  </si>
  <si>
    <t>FiT Expansion Program</t>
  </si>
  <si>
    <t>FiT+ Pilot Program</t>
  </si>
  <si>
    <t>Select the Zone (FiT+ Only)</t>
  </si>
  <si>
    <t>FiT Solar Only</t>
  </si>
  <si>
    <t>FiT+ South LA</t>
  </si>
  <si>
    <t>Final Table</t>
  </si>
  <si>
    <t>Hourly Energy Multiplier (x)</t>
  </si>
  <si>
    <t>FiT+  West LA and East Valley</t>
  </si>
  <si>
    <t>Est. Total Monthly Payment*</t>
  </si>
  <si>
    <t>Proposed Base Price $/kWh:</t>
  </si>
  <si>
    <t>Annual Totals</t>
  </si>
  <si>
    <t>kWh</t>
  </si>
  <si>
    <t>Estimated Calculated Avg Energy Price</t>
  </si>
  <si>
    <t>Additional Energy
 Payment Limit</t>
  </si>
  <si>
    <t>TOD</t>
  </si>
  <si>
    <t>%TOD</t>
  </si>
  <si>
    <t>FiT+ Multiplier Profile 1</t>
  </si>
  <si>
    <t>FiT+ Multiplier Profile 2</t>
  </si>
  <si>
    <t>FiT+ Multiplier Profile 3</t>
  </si>
  <si>
    <t>FiT+ Multiplier Profile 4</t>
  </si>
  <si>
    <t>FiT+ Multiplier Profile 5</t>
  </si>
  <si>
    <t>FiT+ Multiplier Profile 6</t>
  </si>
  <si>
    <t>FiT+ Multiplier Profile 7</t>
  </si>
  <si>
    <t>FiT+ Multiplier Profile 8</t>
  </si>
  <si>
    <t>FiT+ Multiplier Profile 9</t>
  </si>
  <si>
    <t>FiT+ Multiplier Profile 10</t>
  </si>
  <si>
    <t>FiT+ Multiplier Profile 11</t>
  </si>
  <si>
    <t>FiT+ Multiplier Profile 12</t>
  </si>
  <si>
    <t>FiT+ Multiplier Profile 13</t>
  </si>
  <si>
    <t>Profile 1</t>
  </si>
  <si>
    <t>Profile 2</t>
  </si>
  <si>
    <t>Profile 3</t>
  </si>
  <si>
    <t>Profile 4</t>
  </si>
  <si>
    <t>Profile 5</t>
  </si>
  <si>
    <t>Profile 6</t>
  </si>
  <si>
    <t>Profile 7</t>
  </si>
  <si>
    <t>Profile 8</t>
  </si>
  <si>
    <t>Profile 9</t>
  </si>
  <si>
    <t>Profile 10</t>
  </si>
  <si>
    <t>Profile 11</t>
  </si>
  <si>
    <t>Profile 12</t>
  </si>
  <si>
    <t>Profile 13</t>
  </si>
  <si>
    <t xml:space="preserve">25% minimum delivery during Peak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</si>
</sst>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4" formatCode="_(&quot;$&quot;* #,##0.00_);_(&quot;$&quot;* \(#,##0.00\);_(&quot;$&quot;* &quot;-&quot;??_);_(@_)"/>
    <numFmt numFmtId="43" formatCode="_(* #,##0.00_);_(* \(#,##0.00\);_(* &quot;-&quot;??_);_(@_)"/>
    <numFmt numFmtId="164" formatCode="[$-409]h:mm\ AM/PM;@"/>
    <numFmt numFmtId="165" formatCode="mmm"/>
    <numFmt numFmtId="166" formatCode="00.00"/>
    <numFmt numFmtId="167" formatCode="#0.00%_);\(#0.00%\)"/>
    <numFmt numFmtId="168" formatCode="0.0"/>
    <numFmt numFmtId="169" formatCode="#,##0.0_);\(#,##0.0\)"/>
    <numFmt numFmtId="170" formatCode="0.000"/>
    <numFmt numFmtId="171" formatCode="&quot;$&quot;#,##0.00"/>
    <numFmt numFmtId="172" formatCode="&quot;$&quot;#,##0"/>
    <numFmt numFmtId="173" formatCode="_(&quot;$&quot;* #,##0_);_(&quot;$&quot;* \(#,##0\);_(&quot;$&quot;* &quot;-&quot;??_);_(@_)"/>
    <numFmt numFmtId="174" formatCode="&quot;$&quot;#,##0.000"/>
    <numFmt numFmtId="175" formatCode="0.0000"/>
    <numFmt numFmtId="176" formatCode="#0.0%_);\(#0.0%\)"/>
    <numFmt numFmtId="177" formatCode="_(&quot;$&quot;* #,##0.000_);_(&quot;$&quot;* \(#,##0.000\);_(&quot;$&quot;* &quot;-&quot;_);_(@_)"/>
    <numFmt numFmtId="178" formatCode="_(&quot;$&quot;* #,##0.000_);_(&quot;$&quot;* \(#,##0.000\);_(&quot;$&quot;* &quot;-&quot;??_);_(@_)"/>
  </numFmts>
  <fonts count="22" x14ac:knownFonts="1">
    <font>
      <sz val="10"/>
      <name val="Arial"/>
      <family val="2"/>
    </font>
    <font>
      <sz val="11"/>
      <color indexed="8"/>
      <name val="Calibri"/>
      <family val="2"/>
    </font>
    <font>
      <sz val="10"/>
      <color indexed="8"/>
      <name val="Calibri"/>
      <family val="2"/>
    </font>
    <font>
      <sz val="10"/>
      <name val="Arial"/>
      <family val="2"/>
    </font>
    <font>
      <b/>
      <sz val="10"/>
      <color indexed="12"/>
      <name val="Calibri"/>
      <family val="2"/>
    </font>
    <font>
      <sz val="10"/>
      <name val="Calibri"/>
      <family val="2"/>
    </font>
    <font>
      <b/>
      <sz val="14"/>
      <name val="Calibri"/>
      <family val="2"/>
    </font>
    <font>
      <b/>
      <sz val="10"/>
      <name val="Calibri"/>
      <family val="2"/>
    </font>
    <font>
      <b/>
      <u/>
      <sz val="10"/>
      <name val="Calibri"/>
      <family val="2"/>
    </font>
    <font>
      <sz val="10"/>
      <color indexed="9"/>
      <name val="Calibri"/>
      <family val="2"/>
    </font>
    <font>
      <b/>
      <sz val="10"/>
      <color indexed="8"/>
      <name val="Calibri"/>
      <family val="2"/>
    </font>
    <font>
      <sz val="11"/>
      <color indexed="8"/>
      <name val="Calibri"/>
      <family val="2"/>
    </font>
    <font>
      <sz val="10"/>
      <color indexed="12"/>
      <name val="Calibri"/>
      <family val="2"/>
    </font>
    <font>
      <b/>
      <i/>
      <sz val="10"/>
      <name val="Calibri"/>
      <family val="2"/>
    </font>
    <font>
      <b/>
      <sz val="8"/>
      <name val="Calibri"/>
      <family val="2"/>
    </font>
    <font>
      <b/>
      <sz val="10"/>
      <color indexed="10"/>
      <name val="Calibri"/>
      <family val="2"/>
    </font>
    <font>
      <sz val="10"/>
      <color theme="1"/>
      <name val="Calibri"/>
      <family val="2"/>
    </font>
    <font>
      <u/>
      <sz val="10"/>
      <color theme="10"/>
      <name val="Arial"/>
      <family val="2"/>
    </font>
    <font>
      <u/>
      <sz val="10"/>
      <color theme="11"/>
      <name val="Arial"/>
      <family val="2"/>
    </font>
    <font>
      <sz val="10"/>
      <name val="Calibri"/>
      <family val="2"/>
      <scheme val="minor"/>
    </font>
    <font>
      <b/>
      <sz val="10"/>
      <name val="Calibri"/>
      <family val="2"/>
      <scheme val="minor"/>
    </font>
    <font>
      <sz val="10"/>
      <color rgb="FFFF0000"/>
      <name val="Calibri"/>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11"/>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s>
  <borders count="33">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double">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dashed">
        <color auto="1"/>
      </top>
      <bottom style="medium">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medium">
        <color auto="1"/>
      </bottom>
      <diagonal/>
    </border>
    <border>
      <left style="thin">
        <color indexed="64"/>
      </left>
      <right style="thin">
        <color indexed="64"/>
      </right>
      <top style="thin">
        <color indexed="64"/>
      </top>
      <bottom/>
      <diagonal/>
    </border>
    <border>
      <left/>
      <right/>
      <top style="medium">
        <color auto="1"/>
      </top>
      <bottom style="medium">
        <color indexed="64"/>
      </bottom>
      <diagonal/>
    </border>
    <border>
      <left style="medium">
        <color theme="4"/>
      </left>
      <right style="medium">
        <color theme="4"/>
      </right>
      <top style="medium">
        <color theme="4"/>
      </top>
      <bottom style="medium">
        <color theme="4"/>
      </bottom>
      <diagonal/>
    </border>
    <border>
      <left/>
      <right/>
      <top/>
      <bottom style="thin">
        <color theme="4"/>
      </bottom>
      <diagonal/>
    </border>
  </borders>
  <cellStyleXfs count="38">
    <xf numFmtId="0" fontId="0" fillId="0" borderId="0"/>
    <xf numFmtId="44" fontId="3" fillId="0" borderId="0" applyFont="0" applyFill="0" applyBorder="0" applyAlignment="0" applyProtection="0"/>
    <xf numFmtId="168" fontId="3" fillId="0" borderId="0">
      <alignment horizontal="left" wrapText="1"/>
    </xf>
    <xf numFmtId="164" fontId="1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7" fontId="3" fillId="0" borderId="0">
      <alignment horizontal="left" wrapText="1"/>
    </xf>
    <xf numFmtId="164" fontId="1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16" fillId="0" borderId="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52">
    <xf numFmtId="0" fontId="0" fillId="0" borderId="0" xfId="0"/>
    <xf numFmtId="37" fontId="12" fillId="0" borderId="1" xfId="0" applyNumberFormat="1" applyFont="1" applyBorder="1" applyProtection="1">
      <protection locked="0"/>
    </xf>
    <xf numFmtId="0" fontId="5" fillId="0" borderId="0" xfId="0" applyFont="1"/>
    <xf numFmtId="0" fontId="7" fillId="2" borderId="3" xfId="0" applyFont="1" applyFill="1" applyBorder="1" applyAlignment="1">
      <alignment horizontal="centerContinuous"/>
    </xf>
    <xf numFmtId="0" fontId="7" fillId="2" borderId="4" xfId="0" applyFont="1" applyFill="1" applyBorder="1" applyAlignment="1">
      <alignment horizontal="centerContinuous"/>
    </xf>
    <xf numFmtId="0" fontId="7" fillId="2" borderId="5" xfId="0" applyFont="1" applyFill="1" applyBorder="1" applyAlignment="1">
      <alignment horizontal="centerContinuous"/>
    </xf>
    <xf numFmtId="164" fontId="5" fillId="0" borderId="0" xfId="0" applyNumberFormat="1" applyFont="1"/>
    <xf numFmtId="164" fontId="7" fillId="0" borderId="0" xfId="0" applyNumberFormat="1" applyFont="1" applyAlignment="1">
      <alignment horizontal="centerContinuous"/>
    </xf>
    <xf numFmtId="164" fontId="5" fillId="0" borderId="0" xfId="0" applyNumberFormat="1" applyFont="1" applyAlignment="1">
      <alignment horizontal="centerContinuous"/>
    </xf>
    <xf numFmtId="164" fontId="8" fillId="0" borderId="0" xfId="0" applyNumberFormat="1" applyFont="1" applyAlignment="1">
      <alignment horizontal="centerContinuous"/>
    </xf>
    <xf numFmtId="165" fontId="9" fillId="0" borderId="0" xfId="0" applyNumberFormat="1" applyFont="1" applyAlignment="1">
      <alignment horizontal="centerContinuous"/>
    </xf>
    <xf numFmtId="165" fontId="4" fillId="0" borderId="4" xfId="0" applyNumberFormat="1" applyFont="1" applyBorder="1" applyAlignment="1">
      <alignment horizontal="centerContinuous"/>
    </xf>
    <xf numFmtId="37" fontId="4" fillId="0" borderId="0" xfId="0" applyNumberFormat="1" applyFont="1" applyAlignment="1">
      <alignment horizontal="centerContinuous"/>
    </xf>
    <xf numFmtId="37" fontId="4" fillId="0" borderId="6" xfId="0" applyNumberFormat="1" applyFont="1" applyBorder="1" applyAlignment="1">
      <alignment horizontal="centerContinuous"/>
    </xf>
    <xf numFmtId="37" fontId="12" fillId="0" borderId="0" xfId="0" applyNumberFormat="1" applyFont="1"/>
    <xf numFmtId="164" fontId="7" fillId="2" borderId="3" xfId="0" applyNumberFormat="1" applyFont="1" applyFill="1" applyBorder="1"/>
    <xf numFmtId="164" fontId="5" fillId="2" borderId="4" xfId="0" applyNumberFormat="1" applyFont="1" applyFill="1" applyBorder="1"/>
    <xf numFmtId="165" fontId="7" fillId="2" borderId="4" xfId="0" applyNumberFormat="1" applyFont="1" applyFill="1" applyBorder="1" applyAlignment="1">
      <alignment horizontal="centerContinuous"/>
    </xf>
    <xf numFmtId="165" fontId="7" fillId="2" borderId="7" xfId="0" applyNumberFormat="1" applyFont="1" applyFill="1" applyBorder="1" applyAlignment="1">
      <alignment horizontal="centerContinuous"/>
    </xf>
    <xf numFmtId="166" fontId="2" fillId="0" borderId="0" xfId="0" applyNumberFormat="1" applyFont="1"/>
    <xf numFmtId="166" fontId="2" fillId="0" borderId="0" xfId="0" applyNumberFormat="1" applyFont="1" applyAlignment="1">
      <alignment horizontal="right"/>
    </xf>
    <xf numFmtId="37" fontId="2" fillId="0" borderId="0" xfId="0" applyNumberFormat="1" applyFont="1"/>
    <xf numFmtId="37" fontId="2" fillId="0" borderId="8" xfId="0" applyNumberFormat="1" applyFont="1" applyBorder="1"/>
    <xf numFmtId="41" fontId="5" fillId="3" borderId="9" xfId="0" applyNumberFormat="1" applyFont="1" applyFill="1" applyBorder="1" applyAlignment="1">
      <alignment horizontal="centerContinuous"/>
    </xf>
    <xf numFmtId="166" fontId="10" fillId="0" borderId="0" xfId="0" applyNumberFormat="1" applyFont="1" applyAlignment="1">
      <alignment horizontal="left"/>
    </xf>
    <xf numFmtId="166" fontId="10" fillId="0" borderId="0" xfId="0" applyNumberFormat="1" applyFont="1" applyAlignment="1">
      <alignment horizontal="right"/>
    </xf>
    <xf numFmtId="37" fontId="7" fillId="3" borderId="9" xfId="0" applyNumberFormat="1" applyFont="1" applyFill="1" applyBorder="1" applyAlignment="1">
      <alignment horizontal="right"/>
    </xf>
    <xf numFmtId="37" fontId="5" fillId="3" borderId="9" xfId="0" applyNumberFormat="1" applyFont="1" applyFill="1" applyBorder="1" applyAlignment="1">
      <alignment horizontal="right"/>
    </xf>
    <xf numFmtId="37" fontId="5" fillId="0" borderId="0" xfId="0" applyNumberFormat="1" applyFont="1"/>
    <xf numFmtId="37" fontId="5" fillId="3" borderId="9" xfId="0" applyNumberFormat="1" applyFont="1" applyFill="1" applyBorder="1"/>
    <xf numFmtId="167" fontId="2" fillId="0" borderId="0" xfId="0" applyNumberFormat="1" applyFont="1"/>
    <xf numFmtId="167" fontId="7" fillId="3" borderId="10" xfId="0" applyNumberFormat="1" applyFont="1" applyFill="1" applyBorder="1"/>
    <xf numFmtId="44" fontId="2" fillId="0" borderId="0" xfId="1" applyFont="1" applyFill="1" applyBorder="1" applyAlignment="1" applyProtection="1"/>
    <xf numFmtId="167" fontId="7" fillId="4" borderId="0" xfId="0" applyNumberFormat="1" applyFont="1" applyFill="1"/>
    <xf numFmtId="0" fontId="7" fillId="0" borderId="11" xfId="0" applyFont="1" applyBorder="1" applyAlignment="1">
      <alignment horizontal="left"/>
    </xf>
    <xf numFmtId="0" fontId="5" fillId="0" borderId="11" xfId="0" applyFont="1" applyBorder="1"/>
    <xf numFmtId="173" fontId="7" fillId="0" borderId="11" xfId="0" applyNumberFormat="1" applyFont="1" applyBorder="1"/>
    <xf numFmtId="164" fontId="7" fillId="0" borderId="0" xfId="0" applyNumberFormat="1" applyFont="1"/>
    <xf numFmtId="172" fontId="10" fillId="0" borderId="0" xfId="1" applyNumberFormat="1" applyFont="1" applyFill="1" applyBorder="1" applyAlignment="1" applyProtection="1"/>
    <xf numFmtId="172" fontId="7" fillId="4" borderId="0" xfId="0" applyNumberFormat="1" applyFont="1" applyFill="1"/>
    <xf numFmtId="171" fontId="5" fillId="0" borderId="0" xfId="0" applyNumberFormat="1" applyFont="1"/>
    <xf numFmtId="44" fontId="10" fillId="0" borderId="0" xfId="1" applyFont="1" applyFill="1" applyBorder="1" applyAlignment="1" applyProtection="1"/>
    <xf numFmtId="164" fontId="14" fillId="0" borderId="0" xfId="0" applyNumberFormat="1" applyFont="1" applyAlignment="1">
      <alignment wrapText="1"/>
    </xf>
    <xf numFmtId="0" fontId="2" fillId="0" borderId="0" xfId="0" applyFont="1"/>
    <xf numFmtId="164" fontId="7" fillId="0" borderId="0" xfId="0" applyNumberFormat="1" applyFont="1" applyAlignment="1">
      <alignment wrapText="1"/>
    </xf>
    <xf numFmtId="164" fontId="7" fillId="0" borderId="12" xfId="0" applyNumberFormat="1" applyFont="1" applyBorder="1" applyAlignment="1">
      <alignment horizontal="center" wrapText="1"/>
    </xf>
    <xf numFmtId="0" fontId="7" fillId="0" borderId="0" xfId="0" applyFont="1"/>
    <xf numFmtId="0" fontId="5" fillId="0" borderId="0" xfId="0" applyFont="1" applyAlignment="1">
      <alignment horizontal="left" indent="1"/>
    </xf>
    <xf numFmtId="1" fontId="5" fillId="0" borderId="0" xfId="0" applyNumberFormat="1" applyFont="1" applyAlignment="1">
      <alignment horizontal="left" indent="2"/>
    </xf>
    <xf numFmtId="0" fontId="7" fillId="0" borderId="0" xfId="0" applyFont="1" applyAlignment="1">
      <alignment horizontal="left"/>
    </xf>
    <xf numFmtId="0" fontId="5" fillId="0" borderId="0" xfId="0" applyFont="1" applyAlignment="1">
      <alignment horizontal="left"/>
    </xf>
    <xf numFmtId="172" fontId="5" fillId="0" borderId="0" xfId="1" applyNumberFormat="1" applyFont="1" applyBorder="1" applyAlignment="1" applyProtection="1">
      <alignment horizontal="left" indent="2"/>
    </xf>
    <xf numFmtId="175" fontId="7" fillId="0" borderId="0" xfId="0" applyNumberFormat="1" applyFont="1" applyAlignment="1">
      <alignment wrapText="1"/>
    </xf>
    <xf numFmtId="175" fontId="5" fillId="0" borderId="0" xfId="0" applyNumberFormat="1" applyFont="1"/>
    <xf numFmtId="164" fontId="7" fillId="4" borderId="0" xfId="0" applyNumberFormat="1" applyFont="1" applyFill="1" applyAlignment="1">
      <alignment wrapText="1"/>
    </xf>
    <xf numFmtId="0" fontId="5" fillId="4" borderId="0" xfId="0" applyFont="1" applyFill="1"/>
    <xf numFmtId="0" fontId="7" fillId="4" borderId="0" xfId="0" applyFont="1" applyFill="1" applyAlignment="1">
      <alignment horizontal="left"/>
    </xf>
    <xf numFmtId="1" fontId="5" fillId="4" borderId="0" xfId="0" applyNumberFormat="1" applyFont="1" applyFill="1" applyAlignment="1">
      <alignment horizontal="left" indent="2"/>
    </xf>
    <xf numFmtId="175" fontId="7" fillId="4" borderId="0" xfId="0" applyNumberFormat="1" applyFont="1" applyFill="1" applyAlignment="1">
      <alignment wrapText="1"/>
    </xf>
    <xf numFmtId="175" fontId="5" fillId="4" borderId="0" xfId="0" applyNumberFormat="1" applyFont="1" applyFill="1"/>
    <xf numFmtId="175" fontId="5" fillId="4" borderId="0" xfId="0" applyNumberFormat="1" applyFont="1" applyFill="1" applyAlignment="1">
      <alignment horizontal="left" indent="1"/>
    </xf>
    <xf numFmtId="175" fontId="5" fillId="4" borderId="0" xfId="0" applyNumberFormat="1" applyFont="1" applyFill="1" applyAlignment="1">
      <alignment horizontal="left" indent="2"/>
    </xf>
    <xf numFmtId="170" fontId="7" fillId="4" borderId="0" xfId="0" applyNumberFormat="1" applyFont="1" applyFill="1" applyAlignment="1">
      <alignment wrapText="1"/>
    </xf>
    <xf numFmtId="170" fontId="5" fillId="4" borderId="0" xfId="0" applyNumberFormat="1" applyFont="1" applyFill="1"/>
    <xf numFmtId="170" fontId="7" fillId="4" borderId="0" xfId="0" applyNumberFormat="1" applyFont="1" applyFill="1" applyAlignment="1">
      <alignment horizontal="left"/>
    </xf>
    <xf numFmtId="170" fontId="5" fillId="4" borderId="0" xfId="0" applyNumberFormat="1" applyFont="1" applyFill="1" applyAlignment="1">
      <alignment horizontal="left" indent="2"/>
    </xf>
    <xf numFmtId="0" fontId="7" fillId="0" borderId="0" xfId="0" applyFont="1" applyAlignment="1">
      <alignment horizontal="left" indent="1"/>
    </xf>
    <xf numFmtId="0" fontId="7" fillId="4" borderId="0" xfId="0" applyFont="1" applyFill="1"/>
    <xf numFmtId="173" fontId="5" fillId="4" borderId="0" xfId="0" applyNumberFormat="1" applyFont="1" applyFill="1"/>
    <xf numFmtId="0" fontId="5" fillId="5" borderId="0" xfId="0" applyFont="1" applyFill="1"/>
    <xf numFmtId="0" fontId="7" fillId="5" borderId="0" xfId="0" applyFont="1" applyFill="1"/>
    <xf numFmtId="173" fontId="5" fillId="5" borderId="0" xfId="0" applyNumberFormat="1" applyFont="1" applyFill="1"/>
    <xf numFmtId="0" fontId="5" fillId="0" borderId="16" xfId="0" applyFont="1" applyBorder="1"/>
    <xf numFmtId="0" fontId="5" fillId="0" borderId="4" xfId="0" applyFont="1" applyBorder="1" applyAlignment="1">
      <alignment horizontal="left" indent="1"/>
    </xf>
    <xf numFmtId="0" fontId="5" fillId="0" borderId="4" xfId="0" applyFont="1" applyBorder="1"/>
    <xf numFmtId="0" fontId="5" fillId="0" borderId="17" xfId="0" applyFont="1" applyBorder="1"/>
    <xf numFmtId="0" fontId="5" fillId="0" borderId="13" xfId="0" applyFont="1" applyBorder="1"/>
    <xf numFmtId="0" fontId="5" fillId="0" borderId="14" xfId="0" applyFont="1" applyBorder="1"/>
    <xf numFmtId="0" fontId="7" fillId="3" borderId="15" xfId="0" applyFont="1" applyFill="1" applyBorder="1" applyAlignment="1">
      <alignment horizontal="center"/>
    </xf>
    <xf numFmtId="0" fontId="5" fillId="0" borderId="16" xfId="0" applyFont="1" applyBorder="1" applyAlignment="1">
      <alignment horizontal="left" indent="1"/>
    </xf>
    <xf numFmtId="37" fontId="12" fillId="0" borderId="18" xfId="0" applyNumberFormat="1" applyFont="1" applyBorder="1" applyProtection="1">
      <protection locked="0"/>
    </xf>
    <xf numFmtId="37" fontId="12" fillId="0" borderId="19" xfId="0" applyNumberFormat="1" applyFont="1" applyBorder="1" applyProtection="1">
      <protection locked="0"/>
    </xf>
    <xf numFmtId="37" fontId="12" fillId="0" borderId="20" xfId="0" applyNumberFormat="1" applyFont="1" applyBorder="1" applyProtection="1">
      <protection locked="0"/>
    </xf>
    <xf numFmtId="37" fontId="12" fillId="0" borderId="21" xfId="0" applyNumberFormat="1" applyFont="1" applyBorder="1" applyProtection="1">
      <protection locked="0"/>
    </xf>
    <xf numFmtId="37" fontId="12" fillId="0" borderId="7" xfId="0" applyNumberFormat="1" applyFont="1" applyBorder="1" applyProtection="1">
      <protection locked="0"/>
    </xf>
    <xf numFmtId="37" fontId="12" fillId="0" borderId="22" xfId="0" applyNumberFormat="1" applyFont="1" applyBorder="1" applyProtection="1">
      <protection locked="0"/>
    </xf>
    <xf numFmtId="37" fontId="12" fillId="0" borderId="23" xfId="0" applyNumberFormat="1" applyFont="1" applyBorder="1" applyProtection="1">
      <protection locked="0"/>
    </xf>
    <xf numFmtId="37" fontId="12" fillId="0" borderId="24" xfId="0" applyNumberFormat="1" applyFont="1" applyBorder="1" applyProtection="1">
      <protection locked="0"/>
    </xf>
    <xf numFmtId="37" fontId="12" fillId="0" borderId="25" xfId="0" applyNumberFormat="1" applyFont="1" applyBorder="1" applyProtection="1">
      <protection locked="0"/>
    </xf>
    <xf numFmtId="0" fontId="5" fillId="0" borderId="17" xfId="0" applyFont="1" applyBorder="1" applyAlignment="1">
      <alignment horizontal="left" indent="1"/>
    </xf>
    <xf numFmtId="0" fontId="6" fillId="0" borderId="0" xfId="0" applyFont="1"/>
    <xf numFmtId="0" fontId="5" fillId="0" borderId="2" xfId="0" applyFont="1" applyBorder="1"/>
    <xf numFmtId="0" fontId="13" fillId="0" borderId="2" xfId="0" applyFont="1" applyBorder="1"/>
    <xf numFmtId="0" fontId="7" fillId="0" borderId="16" xfId="0" applyFont="1" applyBorder="1" applyAlignment="1">
      <alignment horizontal="left"/>
    </xf>
    <xf numFmtId="0" fontId="5" fillId="0" borderId="4" xfId="0" applyFont="1" applyBorder="1" applyAlignment="1">
      <alignment horizontal="left"/>
    </xf>
    <xf numFmtId="168" fontId="5" fillId="0" borderId="4" xfId="0" applyNumberFormat="1" applyFont="1" applyBorder="1" applyAlignment="1">
      <alignment horizontal="left" indent="2"/>
    </xf>
    <xf numFmtId="0" fontId="5" fillId="0" borderId="17" xfId="0" applyFont="1" applyBorder="1" applyAlignment="1">
      <alignment horizontal="left"/>
    </xf>
    <xf numFmtId="172" fontId="5" fillId="0" borderId="17" xfId="1" applyNumberFormat="1" applyFont="1" applyBorder="1" applyAlignment="1" applyProtection="1">
      <alignment horizontal="left" indent="2"/>
    </xf>
    <xf numFmtId="175" fontId="5" fillId="0" borderId="16" xfId="0" applyNumberFormat="1" applyFont="1" applyBorder="1" applyAlignment="1">
      <alignment horizontal="left" indent="1"/>
    </xf>
    <xf numFmtId="175" fontId="5" fillId="0" borderId="16" xfId="0" applyNumberFormat="1" applyFont="1" applyBorder="1"/>
    <xf numFmtId="175" fontId="5" fillId="0" borderId="16" xfId="0" applyNumberFormat="1" applyFont="1" applyBorder="1" applyAlignment="1">
      <alignment horizontal="left" indent="2"/>
    </xf>
    <xf numFmtId="175" fontId="5" fillId="0" borderId="4" xfId="0" applyNumberFormat="1" applyFont="1" applyBorder="1" applyAlignment="1">
      <alignment horizontal="left" indent="1"/>
    </xf>
    <xf numFmtId="175" fontId="5" fillId="0" borderId="4" xfId="0" applyNumberFormat="1" applyFont="1" applyBorder="1"/>
    <xf numFmtId="175" fontId="5" fillId="0" borderId="4" xfId="0" applyNumberFormat="1" applyFont="1" applyBorder="1" applyAlignment="1">
      <alignment horizontal="left" indent="2"/>
    </xf>
    <xf numFmtId="175" fontId="5" fillId="0" borderId="17" xfId="0" applyNumberFormat="1" applyFont="1" applyBorder="1" applyAlignment="1">
      <alignment horizontal="left" indent="1"/>
    </xf>
    <xf numFmtId="175" fontId="5" fillId="0" borderId="17" xfId="0" applyNumberFormat="1" applyFont="1" applyBorder="1"/>
    <xf numFmtId="175" fontId="5" fillId="0" borderId="17" xfId="0" applyNumberFormat="1" applyFont="1" applyBorder="1" applyAlignment="1">
      <alignment horizontal="left" indent="2"/>
    </xf>
    <xf numFmtId="175" fontId="5" fillId="4" borderId="16" xfId="0" applyNumberFormat="1" applyFont="1" applyFill="1" applyBorder="1" applyAlignment="1">
      <alignment horizontal="left" indent="1"/>
    </xf>
    <xf numFmtId="175" fontId="5" fillId="4" borderId="16" xfId="0" applyNumberFormat="1" applyFont="1" applyFill="1" applyBorder="1"/>
    <xf numFmtId="175" fontId="5" fillId="4" borderId="16" xfId="0" applyNumberFormat="1" applyFont="1" applyFill="1" applyBorder="1" applyAlignment="1">
      <alignment horizontal="left" indent="2"/>
    </xf>
    <xf numFmtId="175" fontId="5" fillId="4" borderId="4" xfId="0" applyNumberFormat="1" applyFont="1" applyFill="1" applyBorder="1" applyAlignment="1">
      <alignment horizontal="left" indent="1"/>
    </xf>
    <xf numFmtId="175" fontId="5" fillId="4" borderId="4" xfId="0" applyNumberFormat="1" applyFont="1" applyFill="1" applyBorder="1"/>
    <xf numFmtId="175" fontId="5" fillId="4" borderId="4" xfId="0" applyNumberFormat="1" applyFont="1" applyFill="1" applyBorder="1" applyAlignment="1">
      <alignment horizontal="left" indent="2"/>
    </xf>
    <xf numFmtId="175" fontId="5" fillId="4" borderId="17" xfId="0" applyNumberFormat="1" applyFont="1" applyFill="1" applyBorder="1" applyAlignment="1">
      <alignment horizontal="left" indent="1"/>
    </xf>
    <xf numFmtId="175" fontId="5" fillId="4" borderId="17" xfId="0" applyNumberFormat="1" applyFont="1" applyFill="1" applyBorder="1"/>
    <xf numFmtId="175" fontId="5" fillId="4" borderId="17" xfId="0" applyNumberFormat="1" applyFont="1" applyFill="1" applyBorder="1" applyAlignment="1">
      <alignment horizontal="left" indent="2"/>
    </xf>
    <xf numFmtId="173" fontId="5" fillId="0" borderId="16" xfId="1" applyNumberFormat="1" applyFont="1" applyBorder="1" applyProtection="1"/>
    <xf numFmtId="173" fontId="5" fillId="0" borderId="4" xfId="1" applyNumberFormat="1" applyFont="1" applyBorder="1" applyProtection="1"/>
    <xf numFmtId="0" fontId="7" fillId="4" borderId="17" xfId="0" applyFont="1" applyFill="1" applyBorder="1"/>
    <xf numFmtId="164" fontId="15" fillId="0" borderId="26" xfId="0" applyNumberFormat="1" applyFont="1" applyBorder="1"/>
    <xf numFmtId="0" fontId="5" fillId="4" borderId="17" xfId="0" applyFont="1" applyFill="1" applyBorder="1"/>
    <xf numFmtId="173" fontId="5" fillId="4" borderId="17" xfId="0" applyNumberFormat="1" applyFont="1" applyFill="1" applyBorder="1"/>
    <xf numFmtId="164" fontId="7" fillId="0" borderId="26" xfId="0" applyNumberFormat="1" applyFont="1" applyBorder="1"/>
    <xf numFmtId="173" fontId="15" fillId="0" borderId="26" xfId="1" applyNumberFormat="1" applyFont="1" applyFill="1" applyBorder="1" applyAlignment="1" applyProtection="1"/>
    <xf numFmtId="173" fontId="15" fillId="3" borderId="27" xfId="1" applyNumberFormat="1" applyFont="1" applyFill="1" applyBorder="1" applyAlignment="1" applyProtection="1"/>
    <xf numFmtId="170" fontId="5" fillId="0" borderId="0" xfId="0" applyNumberFormat="1" applyFont="1" applyAlignment="1">
      <alignment horizontal="left" indent="2"/>
    </xf>
    <xf numFmtId="43" fontId="7" fillId="0" borderId="0" xfId="36" applyFont="1" applyBorder="1" applyAlignment="1" applyProtection="1">
      <alignment wrapText="1"/>
    </xf>
    <xf numFmtId="169" fontId="2" fillId="6" borderId="0" xfId="0" applyNumberFormat="1" applyFont="1" applyFill="1"/>
    <xf numFmtId="37" fontId="5" fillId="6" borderId="16" xfId="0" applyNumberFormat="1" applyFont="1" applyFill="1" applyBorder="1" applyAlignment="1">
      <alignment horizontal="left" indent="2"/>
    </xf>
    <xf numFmtId="1" fontId="5" fillId="6" borderId="4" xfId="0" applyNumberFormat="1" applyFont="1" applyFill="1" applyBorder="1" applyAlignment="1">
      <alignment horizontal="left" indent="2"/>
    </xf>
    <xf numFmtId="1" fontId="5" fillId="6" borderId="17" xfId="0" applyNumberFormat="1" applyFont="1" applyFill="1" applyBorder="1" applyAlignment="1">
      <alignment horizontal="left" indent="2"/>
    </xf>
    <xf numFmtId="1" fontId="5" fillId="6" borderId="16" xfId="0" applyNumberFormat="1" applyFont="1" applyFill="1" applyBorder="1" applyAlignment="1">
      <alignment horizontal="left" indent="2"/>
    </xf>
    <xf numFmtId="1" fontId="5" fillId="6" borderId="16" xfId="1" applyNumberFormat="1" applyFont="1" applyFill="1" applyBorder="1" applyAlignment="1" applyProtection="1">
      <alignment horizontal="left" indent="2"/>
    </xf>
    <xf numFmtId="1" fontId="5" fillId="6" borderId="4" xfId="1" applyNumberFormat="1" applyFont="1" applyFill="1" applyBorder="1" applyAlignment="1" applyProtection="1">
      <alignment horizontal="left" indent="2"/>
    </xf>
    <xf numFmtId="1" fontId="5" fillId="6" borderId="17" xfId="1" applyNumberFormat="1" applyFont="1" applyFill="1" applyBorder="1" applyAlignment="1" applyProtection="1">
      <alignment horizontal="left" indent="2"/>
    </xf>
    <xf numFmtId="37" fontId="12" fillId="7" borderId="21" xfId="0" applyNumberFormat="1" applyFont="1" applyFill="1" applyBorder="1" applyProtection="1">
      <protection locked="0"/>
    </xf>
    <xf numFmtId="164" fontId="7" fillId="0" borderId="0" xfId="0" applyNumberFormat="1" applyFont="1" applyAlignment="1">
      <alignment horizontal="right" vertical="center" textRotation="90"/>
    </xf>
    <xf numFmtId="173" fontId="5" fillId="0" borderId="0" xfId="0" applyNumberFormat="1" applyFont="1"/>
    <xf numFmtId="174" fontId="7" fillId="8" borderId="0" xfId="1" applyNumberFormat="1" applyFont="1" applyFill="1" applyProtection="1"/>
    <xf numFmtId="0" fontId="5" fillId="0" borderId="0" xfId="0" applyFont="1" applyAlignment="1">
      <alignment vertical="center"/>
    </xf>
    <xf numFmtId="0" fontId="7" fillId="2" borderId="3" xfId="0" applyFont="1" applyFill="1" applyBorder="1" applyAlignment="1">
      <alignment horizontal="centerContinuous" vertical="center"/>
    </xf>
    <xf numFmtId="0" fontId="7" fillId="2" borderId="4" xfId="0" applyFont="1" applyFill="1" applyBorder="1" applyAlignment="1">
      <alignment horizontal="centerContinuous" vertical="center"/>
    </xf>
    <xf numFmtId="0" fontId="7" fillId="2" borderId="5" xfId="0" applyFont="1" applyFill="1" applyBorder="1" applyAlignment="1">
      <alignment horizontal="centerContinuous" vertical="center"/>
    </xf>
    <xf numFmtId="164" fontId="5" fillId="0" borderId="0" xfId="0" applyNumberFormat="1" applyFont="1" applyAlignment="1">
      <alignment vertical="center"/>
    </xf>
    <xf numFmtId="164" fontId="7" fillId="0" borderId="0" xfId="0" applyNumberFormat="1" applyFont="1" applyAlignment="1">
      <alignment horizontal="centerContinuous" vertical="center"/>
    </xf>
    <xf numFmtId="164" fontId="5" fillId="0" borderId="0" xfId="0" applyNumberFormat="1" applyFont="1" applyAlignment="1">
      <alignment horizontal="centerContinuous" vertical="center"/>
    </xf>
    <xf numFmtId="0" fontId="7" fillId="10" borderId="1" xfId="0" applyFont="1" applyFill="1" applyBorder="1" applyAlignment="1" applyProtection="1">
      <alignment horizontal="center" vertical="center"/>
      <protection locked="0"/>
    </xf>
    <xf numFmtId="164" fontId="8" fillId="0" borderId="0" xfId="0" applyNumberFormat="1" applyFont="1" applyAlignment="1">
      <alignment horizontal="centerContinuous" vertical="center"/>
    </xf>
    <xf numFmtId="165" fontId="9" fillId="0" borderId="0" xfId="0" applyNumberFormat="1" applyFont="1" applyAlignment="1">
      <alignment horizontal="centerContinuous" vertical="center"/>
    </xf>
    <xf numFmtId="165" fontId="4" fillId="0" borderId="4" xfId="0" applyNumberFormat="1" applyFont="1" applyBorder="1" applyAlignment="1">
      <alignment horizontal="centerContinuous" vertical="center"/>
    </xf>
    <xf numFmtId="37" fontId="4" fillId="0" borderId="0" xfId="0" applyNumberFormat="1" applyFont="1" applyAlignment="1">
      <alignment horizontal="centerContinuous" vertical="center"/>
    </xf>
    <xf numFmtId="37" fontId="4" fillId="0" borderId="6" xfId="0" applyNumberFormat="1" applyFont="1" applyBorder="1" applyAlignment="1">
      <alignment horizontal="centerContinuous" vertical="center"/>
    </xf>
    <xf numFmtId="37" fontId="12" fillId="10" borderId="18" xfId="0" applyNumberFormat="1" applyFont="1" applyFill="1" applyBorder="1" applyAlignment="1" applyProtection="1">
      <alignment vertical="center"/>
      <protection locked="0"/>
    </xf>
    <xf numFmtId="177" fontId="7" fillId="9" borderId="1" xfId="1" applyNumberFormat="1" applyFont="1" applyFill="1" applyBorder="1" applyAlignment="1" applyProtection="1">
      <alignment horizontal="center" vertical="center"/>
      <protection locked="0"/>
    </xf>
    <xf numFmtId="0" fontId="7" fillId="0" borderId="0" xfId="0" applyFont="1" applyAlignment="1">
      <alignment vertical="center"/>
    </xf>
    <xf numFmtId="164" fontId="7" fillId="2" borderId="3" xfId="0" applyNumberFormat="1" applyFont="1" applyFill="1" applyBorder="1" applyAlignment="1">
      <alignment vertical="center"/>
    </xf>
    <xf numFmtId="164" fontId="5" fillId="2" borderId="4" xfId="0" applyNumberFormat="1" applyFont="1" applyFill="1" applyBorder="1" applyAlignment="1">
      <alignment vertical="center"/>
    </xf>
    <xf numFmtId="165" fontId="7" fillId="2" borderId="4" xfId="0" applyNumberFormat="1" applyFont="1" applyFill="1" applyBorder="1" applyAlignment="1">
      <alignment horizontal="centerContinuous" vertical="center"/>
    </xf>
    <xf numFmtId="165" fontId="7" fillId="2" borderId="7" xfId="0" applyNumberFormat="1" applyFont="1" applyFill="1" applyBorder="1" applyAlignment="1">
      <alignment horizontal="centerContinuous" vertical="center"/>
    </xf>
    <xf numFmtId="166" fontId="2" fillId="0" borderId="0" xfId="0" applyNumberFormat="1" applyFont="1" applyAlignment="1">
      <alignment vertical="center"/>
    </xf>
    <xf numFmtId="166" fontId="2" fillId="0" borderId="0" xfId="0" applyNumberFormat="1" applyFont="1" applyAlignment="1">
      <alignment horizontal="right" vertical="center"/>
    </xf>
    <xf numFmtId="37" fontId="2" fillId="0" borderId="0" xfId="0" applyNumberFormat="1" applyFont="1" applyAlignment="1">
      <alignment vertical="center"/>
    </xf>
    <xf numFmtId="41" fontId="5" fillId="8" borderId="29" xfId="0" applyNumberFormat="1" applyFont="1" applyFill="1" applyBorder="1" applyAlignment="1">
      <alignment horizontal="centerContinuous" vertical="center"/>
    </xf>
    <xf numFmtId="39" fontId="5" fillId="0" borderId="0" xfId="0" applyNumberFormat="1" applyFont="1" applyAlignment="1">
      <alignment vertical="center"/>
    </xf>
    <xf numFmtId="41" fontId="5" fillId="8" borderId="9" xfId="0" applyNumberFormat="1" applyFont="1" applyFill="1" applyBorder="1" applyAlignment="1">
      <alignment horizontal="centerContinuous" vertical="center"/>
    </xf>
    <xf numFmtId="169" fontId="2" fillId="11" borderId="0" xfId="0" applyNumberFormat="1" applyFont="1" applyFill="1" applyAlignment="1">
      <alignment vertical="center"/>
    </xf>
    <xf numFmtId="166" fontId="10" fillId="0" borderId="0" xfId="0" applyNumberFormat="1" applyFont="1" applyAlignment="1">
      <alignment horizontal="left" vertical="center"/>
    </xf>
    <xf numFmtId="166" fontId="10" fillId="0" borderId="0" xfId="0" applyNumberFormat="1" applyFont="1" applyAlignment="1">
      <alignment horizontal="right" vertical="center"/>
    </xf>
    <xf numFmtId="37" fontId="10" fillId="0" borderId="0" xfId="0" applyNumberFormat="1" applyFont="1" applyAlignment="1">
      <alignment vertical="center"/>
    </xf>
    <xf numFmtId="37" fontId="7" fillId="8" borderId="9" xfId="0" applyNumberFormat="1" applyFont="1" applyFill="1" applyBorder="1" applyAlignment="1">
      <alignment horizontal="right" vertical="center"/>
    </xf>
    <xf numFmtId="37" fontId="5" fillId="0" borderId="0" xfId="0" applyNumberFormat="1" applyFont="1" applyAlignment="1">
      <alignment vertical="center"/>
    </xf>
    <xf numFmtId="37" fontId="5" fillId="8" borderId="9" xfId="0" applyNumberFormat="1" applyFont="1" applyFill="1" applyBorder="1" applyAlignment="1">
      <alignment horizontal="right" vertical="center"/>
    </xf>
    <xf numFmtId="164" fontId="5" fillId="6" borderId="0" xfId="0" applyNumberFormat="1" applyFont="1" applyFill="1" applyAlignment="1">
      <alignment vertical="center"/>
    </xf>
    <xf numFmtId="37" fontId="12" fillId="6" borderId="0" xfId="0" applyNumberFormat="1" applyFont="1" applyFill="1" applyAlignment="1">
      <alignment vertical="center"/>
    </xf>
    <xf numFmtId="37" fontId="12" fillId="8" borderId="9" xfId="0" applyNumberFormat="1" applyFont="1" applyFill="1" applyBorder="1" applyAlignment="1">
      <alignment vertical="center"/>
    </xf>
    <xf numFmtId="176" fontId="2" fillId="0" borderId="0" xfId="0" applyNumberFormat="1" applyFont="1" applyAlignment="1">
      <alignment vertical="center"/>
    </xf>
    <xf numFmtId="167" fontId="2" fillId="0" borderId="0" xfId="0" applyNumberFormat="1" applyFont="1" applyAlignment="1">
      <alignment vertical="center"/>
    </xf>
    <xf numFmtId="167" fontId="7" fillId="8" borderId="10" xfId="0" applyNumberFormat="1" applyFont="1" applyFill="1" applyBorder="1" applyAlignment="1">
      <alignment vertical="center"/>
    </xf>
    <xf numFmtId="178" fontId="2" fillId="0" borderId="0" xfId="1" applyNumberFormat="1" applyFont="1" applyFill="1" applyBorder="1" applyAlignment="1" applyProtection="1">
      <alignment horizontal="right" vertical="center"/>
    </xf>
    <xf numFmtId="167" fontId="7" fillId="4" borderId="0" xfId="0" applyNumberFormat="1" applyFont="1" applyFill="1" applyAlignment="1">
      <alignment vertical="center"/>
    </xf>
    <xf numFmtId="164" fontId="7" fillId="0" borderId="0" xfId="0" applyNumberFormat="1" applyFont="1" applyAlignment="1">
      <alignment vertical="center"/>
    </xf>
    <xf numFmtId="171" fontId="5" fillId="0" borderId="0" xfId="0" applyNumberFormat="1" applyFont="1" applyAlignment="1">
      <alignment vertical="center"/>
    </xf>
    <xf numFmtId="164" fontId="15" fillId="0" borderId="26" xfId="0" applyNumberFormat="1" applyFont="1" applyBorder="1" applyAlignment="1">
      <alignment vertical="center"/>
    </xf>
    <xf numFmtId="164" fontId="7" fillId="0" borderId="26" xfId="0" applyNumberFormat="1" applyFont="1" applyBorder="1" applyAlignment="1">
      <alignment vertical="center"/>
    </xf>
    <xf numFmtId="173" fontId="15" fillId="0" borderId="26" xfId="1" applyNumberFormat="1" applyFont="1" applyFill="1" applyBorder="1" applyAlignment="1" applyProtection="1">
      <alignment vertical="center"/>
    </xf>
    <xf numFmtId="173" fontId="15" fillId="8" borderId="27" xfId="1" applyNumberFormat="1" applyFont="1" applyFill="1" applyBorder="1" applyAlignment="1" applyProtection="1">
      <alignment vertical="center"/>
    </xf>
    <xf numFmtId="44" fontId="10" fillId="0" borderId="0" xfId="1" applyFont="1" applyFill="1" applyBorder="1" applyAlignment="1" applyProtection="1">
      <alignment vertical="center"/>
    </xf>
    <xf numFmtId="164" fontId="14" fillId="0" borderId="0" xfId="0" applyNumberFormat="1" applyFont="1" applyAlignment="1">
      <alignment vertical="center" wrapText="1"/>
    </xf>
    <xf numFmtId="0" fontId="2" fillId="0" borderId="0" xfId="0" applyFont="1" applyAlignment="1">
      <alignment vertical="center"/>
    </xf>
    <xf numFmtId="0" fontId="5" fillId="0" borderId="16" xfId="0" applyFont="1" applyBorder="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0" fillId="0" borderId="30" xfId="0" applyFont="1" applyBorder="1" applyAlignment="1">
      <alignment vertical="center"/>
    </xf>
    <xf numFmtId="0" fontId="19" fillId="0" borderId="30" xfId="0" applyFont="1" applyBorder="1" applyAlignment="1">
      <alignment vertical="center"/>
    </xf>
    <xf numFmtId="0" fontId="5" fillId="0" borderId="30" xfId="0" applyFont="1" applyBorder="1" applyAlignment="1">
      <alignment vertical="center"/>
    </xf>
    <xf numFmtId="37" fontId="12" fillId="10" borderId="18" xfId="0" applyNumberFormat="1" applyFont="1" applyFill="1" applyBorder="1" applyAlignment="1">
      <alignment vertical="center"/>
    </xf>
    <xf numFmtId="37" fontId="12" fillId="10" borderId="19" xfId="0" applyNumberFormat="1" applyFont="1" applyFill="1" applyBorder="1" applyAlignment="1">
      <alignment vertical="center"/>
    </xf>
    <xf numFmtId="37" fontId="12" fillId="10" borderId="20" xfId="0" applyNumberFormat="1" applyFont="1" applyFill="1" applyBorder="1" applyAlignment="1">
      <alignment vertical="center"/>
    </xf>
    <xf numFmtId="37" fontId="12" fillId="10" borderId="21" xfId="0" applyNumberFormat="1" applyFont="1" applyFill="1" applyBorder="1" applyAlignment="1">
      <alignment vertical="center"/>
    </xf>
    <xf numFmtId="37" fontId="12" fillId="10" borderId="7" xfId="0" applyNumberFormat="1" applyFont="1" applyFill="1" applyBorder="1" applyAlignment="1">
      <alignment vertical="center"/>
    </xf>
    <xf numFmtId="37" fontId="12" fillId="10" borderId="22" xfId="0" applyNumberFormat="1" applyFont="1" applyFill="1" applyBorder="1" applyAlignment="1">
      <alignment vertical="center"/>
    </xf>
    <xf numFmtId="37" fontId="12" fillId="10" borderId="23" xfId="0" applyNumberFormat="1" applyFont="1" applyFill="1" applyBorder="1" applyAlignment="1">
      <alignment vertical="center"/>
    </xf>
    <xf numFmtId="37" fontId="12" fillId="10" borderId="24" xfId="0" applyNumberFormat="1" applyFont="1" applyFill="1" applyBorder="1" applyAlignment="1">
      <alignment vertical="center"/>
    </xf>
    <xf numFmtId="37" fontId="12" fillId="10" borderId="25" xfId="0" applyNumberFormat="1" applyFont="1" applyFill="1" applyBorder="1" applyAlignment="1">
      <alignment vertical="center"/>
    </xf>
    <xf numFmtId="0" fontId="7" fillId="12" borderId="11" xfId="0" applyFont="1" applyFill="1" applyBorder="1" applyAlignment="1">
      <alignment horizontal="left" vertical="center"/>
    </xf>
    <xf numFmtId="0" fontId="5" fillId="12" borderId="11" xfId="0" applyFont="1" applyFill="1" applyBorder="1" applyAlignment="1">
      <alignment vertical="center"/>
    </xf>
    <xf numFmtId="173" fontId="7" fillId="12" borderId="11" xfId="0" applyNumberFormat="1" applyFont="1" applyFill="1" applyBorder="1" applyAlignment="1">
      <alignment vertical="center"/>
    </xf>
    <xf numFmtId="9" fontId="7" fillId="13" borderId="1" xfId="37" applyFont="1" applyFill="1" applyBorder="1" applyAlignment="1" applyProtection="1">
      <alignment horizontal="center" vertical="center"/>
    </xf>
    <xf numFmtId="37" fontId="7" fillId="0" borderId="0" xfId="0" applyNumberFormat="1" applyFont="1" applyAlignment="1">
      <alignment horizontal="center" vertical="center"/>
    </xf>
    <xf numFmtId="173" fontId="7" fillId="0" borderId="0" xfId="0" applyNumberFormat="1" applyFont="1" applyAlignment="1">
      <alignment horizontal="center" vertical="center"/>
    </xf>
    <xf numFmtId="174" fontId="7" fillId="0" borderId="31" xfId="1" applyNumberFormat="1" applyFont="1" applyFill="1" applyBorder="1" applyAlignment="1" applyProtection="1">
      <alignment horizontal="center" vertical="center"/>
    </xf>
    <xf numFmtId="164" fontId="6" fillId="0" borderId="0" xfId="0" applyNumberFormat="1" applyFont="1" applyAlignment="1">
      <alignment vertical="center" wrapText="1"/>
    </xf>
    <xf numFmtId="164" fontId="7" fillId="0" borderId="16" xfId="0" applyNumberFormat="1" applyFont="1" applyBorder="1" applyAlignment="1">
      <alignment horizontal="right" vertical="center" textRotation="90"/>
    </xf>
    <xf numFmtId="37" fontId="4" fillId="0" borderId="16" xfId="0" applyNumberFormat="1" applyFont="1" applyBorder="1" applyAlignment="1">
      <alignment horizontal="centerContinuous" vertical="center"/>
    </xf>
    <xf numFmtId="37" fontId="12" fillId="0" borderId="16" xfId="0" applyNumberFormat="1" applyFont="1" applyBorder="1" applyAlignment="1">
      <alignment vertical="center"/>
    </xf>
    <xf numFmtId="0" fontId="7" fillId="0" borderId="32" xfId="0" applyFont="1" applyBorder="1" applyAlignment="1">
      <alignment vertical="center"/>
    </xf>
    <xf numFmtId="0" fontId="5" fillId="0" borderId="32" xfId="0" applyFont="1" applyBorder="1" applyAlignment="1">
      <alignment vertical="center"/>
    </xf>
    <xf numFmtId="164" fontId="7" fillId="0" borderId="32" xfId="0" applyNumberFormat="1" applyFont="1" applyBorder="1" applyAlignment="1">
      <alignment horizontal="right" vertical="center" textRotation="90"/>
    </xf>
    <xf numFmtId="37" fontId="4" fillId="0" borderId="32" xfId="0" applyNumberFormat="1" applyFont="1" applyBorder="1" applyAlignment="1">
      <alignment horizontal="centerContinuous" vertical="center"/>
    </xf>
    <xf numFmtId="37" fontId="12" fillId="0" borderId="32" xfId="0" applyNumberFormat="1" applyFont="1" applyBorder="1" applyAlignment="1" applyProtection="1">
      <alignment vertical="center"/>
      <protection locked="0"/>
    </xf>
    <xf numFmtId="9" fontId="5" fillId="0" borderId="0" xfId="37" applyFont="1" applyAlignment="1" applyProtection="1">
      <alignment vertical="center"/>
    </xf>
    <xf numFmtId="164" fontId="7" fillId="0" borderId="0" xfId="0" applyNumberFormat="1" applyFont="1" applyAlignment="1">
      <alignment horizontal="right" vertical="center" textRotation="90"/>
    </xf>
    <xf numFmtId="0" fontId="19" fillId="0" borderId="28" xfId="0" applyFont="1" applyBorder="1" applyAlignment="1">
      <alignment horizontal="right" vertical="center" wrapText="1" indent="1"/>
    </xf>
    <xf numFmtId="0" fontId="19" fillId="0" borderId="30" xfId="0" applyFont="1" applyBorder="1" applyAlignment="1">
      <alignment horizontal="right" vertical="center" indent="1"/>
    </xf>
    <xf numFmtId="0" fontId="19" fillId="10" borderId="28" xfId="0" applyFont="1" applyFill="1" applyBorder="1" applyAlignment="1" applyProtection="1">
      <alignment horizontal="center" vertical="center" wrapText="1"/>
      <protection locked="0"/>
    </xf>
    <xf numFmtId="0" fontId="19" fillId="10" borderId="30" xfId="0" applyFont="1" applyFill="1" applyBorder="1" applyAlignment="1" applyProtection="1">
      <alignment horizontal="center" vertical="center" wrapText="1"/>
      <protection locked="0"/>
    </xf>
    <xf numFmtId="0" fontId="5" fillId="0" borderId="30" xfId="0" applyFont="1" applyBorder="1" applyAlignment="1">
      <alignment horizontal="right" vertical="center" indent="1"/>
    </xf>
    <xf numFmtId="0" fontId="14" fillId="0" borderId="0" xfId="0" applyFont="1" applyAlignment="1">
      <alignment vertical="center" wrapText="1"/>
    </xf>
    <xf numFmtId="164" fontId="6" fillId="0" borderId="16" xfId="0" applyNumberFormat="1" applyFont="1" applyBorder="1" applyAlignment="1">
      <alignment vertical="center" wrapText="1"/>
    </xf>
    <xf numFmtId="164" fontId="6" fillId="0" borderId="0" xfId="0" applyNumberFormat="1" applyFont="1" applyAlignment="1">
      <alignment vertical="center" wrapText="1"/>
    </xf>
    <xf numFmtId="164" fontId="5" fillId="0" borderId="14"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0" borderId="0" xfId="0" applyFont="1" applyAlignment="1">
      <alignment vertical="top" wrapText="1"/>
    </xf>
    <xf numFmtId="164" fontId="6" fillId="0" borderId="16" xfId="0" applyNumberFormat="1" applyFont="1" applyBorder="1" applyAlignment="1">
      <alignment wrapText="1"/>
    </xf>
    <xf numFmtId="0" fontId="5" fillId="0" borderId="0" xfId="0" applyFont="1" applyAlignment="1">
      <alignment horizontal="center" vertical="center"/>
    </xf>
    <xf numFmtId="37" fontId="21" fillId="0" borderId="0" xfId="0" applyNumberFormat="1" applyFont="1" applyAlignment="1" applyProtection="1">
      <alignment vertical="center"/>
      <protection locked="0"/>
    </xf>
    <xf numFmtId="0" fontId="0" fillId="0" borderId="0" xfId="0" applyProtection="1"/>
    <xf numFmtId="0" fontId="0" fillId="0" borderId="0" xfId="0" applyAlignment="1" applyProtection="1">
      <alignment horizontal="center"/>
    </xf>
    <xf numFmtId="164" fontId="5" fillId="0" borderId="0" xfId="0" applyNumberFormat="1" applyFont="1" applyAlignment="1" applyProtection="1">
      <alignment vertical="center"/>
    </xf>
    <xf numFmtId="164" fontId="7" fillId="0" borderId="0" xfId="0" applyNumberFormat="1" applyFont="1" applyAlignment="1" applyProtection="1">
      <alignment horizontal="centerContinuous" vertical="center"/>
    </xf>
    <xf numFmtId="164" fontId="5" fillId="0" borderId="0" xfId="0" applyNumberFormat="1" applyFont="1" applyAlignment="1" applyProtection="1">
      <alignment horizontal="centerContinuous" vertical="center"/>
    </xf>
    <xf numFmtId="164" fontId="8" fillId="0" borderId="0" xfId="0" applyNumberFormat="1" applyFont="1" applyAlignment="1" applyProtection="1">
      <alignment horizontal="centerContinuous" vertical="center"/>
    </xf>
    <xf numFmtId="165" fontId="9" fillId="0" borderId="0" xfId="0" applyNumberFormat="1" applyFont="1" applyAlignment="1" applyProtection="1">
      <alignment horizontal="centerContinuous" vertical="center"/>
    </xf>
    <xf numFmtId="165" fontId="4" fillId="0" borderId="4" xfId="0" applyNumberFormat="1" applyFont="1" applyBorder="1" applyAlignment="1" applyProtection="1">
      <alignment horizontal="centerContinuous" vertical="center"/>
    </xf>
    <xf numFmtId="37" fontId="4" fillId="0" borderId="0" xfId="0" applyNumberFormat="1" applyFont="1" applyAlignment="1" applyProtection="1">
      <alignment horizontal="centerContinuous" vertical="center"/>
    </xf>
    <xf numFmtId="164" fontId="7" fillId="0" borderId="0" xfId="0" applyNumberFormat="1" applyFont="1" applyAlignment="1" applyProtection="1">
      <alignment horizontal="right" vertical="center" textRotation="90"/>
    </xf>
    <xf numFmtId="164" fontId="7" fillId="0" borderId="0" xfId="0" applyNumberFormat="1" applyFont="1" applyAlignment="1" applyProtection="1">
      <alignment horizontal="right" vertical="center" textRotation="90"/>
    </xf>
    <xf numFmtId="37" fontId="4" fillId="0" borderId="6" xfId="0" applyNumberFormat="1" applyFont="1" applyBorder="1" applyAlignment="1" applyProtection="1">
      <alignment horizontal="centerContinuous" vertical="center"/>
    </xf>
    <xf numFmtId="37" fontId="12" fillId="10" borderId="18" xfId="0" applyNumberFormat="1" applyFont="1" applyFill="1" applyBorder="1" applyAlignment="1" applyProtection="1">
      <alignment vertical="center"/>
    </xf>
    <xf numFmtId="37" fontId="12" fillId="10" borderId="19" xfId="0" applyNumberFormat="1" applyFont="1" applyFill="1" applyBorder="1" applyAlignment="1" applyProtection="1">
      <alignment vertical="center"/>
    </xf>
  </cellXfs>
  <cellStyles count="38">
    <cellStyle name="Comma" xfId="36" builtinId="3"/>
    <cellStyle name="Currency" xfId="1" builtinId="4"/>
    <cellStyle name="Followed Hyperlink" xfId="35" builtinId="9" hidden="1"/>
    <cellStyle name="Hyperlink" xfId="34" builtinId="8" hidden="1"/>
    <cellStyle name="Normal" xfId="0" builtinId="0"/>
    <cellStyle name="Normal 10" xfId="2" xr:uid="{00000000-0005-0000-0000-000005000000}"/>
    <cellStyle name="Normal 11" xfId="3" xr:uid="{00000000-0005-0000-0000-000006000000}"/>
    <cellStyle name="Normal 11 2" xfId="4" xr:uid="{00000000-0005-0000-0000-000007000000}"/>
    <cellStyle name="Normal 11 3" xfId="5" xr:uid="{00000000-0005-0000-0000-000008000000}"/>
    <cellStyle name="Normal 11 4" xfId="6" xr:uid="{00000000-0005-0000-0000-000009000000}"/>
    <cellStyle name="Normal 11 5" xfId="7" xr:uid="{00000000-0005-0000-0000-00000A000000}"/>
    <cellStyle name="Normal 11 6" xfId="8" xr:uid="{00000000-0005-0000-0000-00000B000000}"/>
    <cellStyle name="Normal 11 7" xfId="9" xr:uid="{00000000-0005-0000-0000-00000C000000}"/>
    <cellStyle name="Normal 11 8" xfId="10" xr:uid="{00000000-0005-0000-0000-00000D000000}"/>
    <cellStyle name="Normal 2" xfId="11" xr:uid="{00000000-0005-0000-0000-00000E000000}"/>
    <cellStyle name="Normal 3" xfId="12" xr:uid="{00000000-0005-0000-0000-00000F000000}"/>
    <cellStyle name="Normal 4" xfId="13" xr:uid="{00000000-0005-0000-0000-000010000000}"/>
    <cellStyle name="Normal 5" xfId="14" xr:uid="{00000000-0005-0000-0000-000011000000}"/>
    <cellStyle name="Normal 6" xfId="15" xr:uid="{00000000-0005-0000-0000-000012000000}"/>
    <cellStyle name="Normal 7" xfId="16" xr:uid="{00000000-0005-0000-0000-000013000000}"/>
    <cellStyle name="Normal 8" xfId="17" xr:uid="{00000000-0005-0000-0000-000014000000}"/>
    <cellStyle name="Normal 8 2" xfId="18" xr:uid="{00000000-0005-0000-0000-000015000000}"/>
    <cellStyle name="Normal 8 3" xfId="19" xr:uid="{00000000-0005-0000-0000-000016000000}"/>
    <cellStyle name="Normal 8 4" xfId="20" xr:uid="{00000000-0005-0000-0000-000017000000}"/>
    <cellStyle name="Normal 8 5" xfId="21" xr:uid="{00000000-0005-0000-0000-000018000000}"/>
    <cellStyle name="Normal 8 6" xfId="22" xr:uid="{00000000-0005-0000-0000-000019000000}"/>
    <cellStyle name="Normal 8 7" xfId="23" xr:uid="{00000000-0005-0000-0000-00001A000000}"/>
    <cellStyle name="Normal 8 8" xfId="24" xr:uid="{00000000-0005-0000-0000-00001B000000}"/>
    <cellStyle name="Normal 9" xfId="25" xr:uid="{00000000-0005-0000-0000-00001C000000}"/>
    <cellStyle name="Percent" xfId="37" builtinId="5"/>
    <cellStyle name="Percent 2" xfId="26" xr:uid="{00000000-0005-0000-0000-00001D000000}"/>
    <cellStyle name="Percent 2 2" xfId="27" xr:uid="{00000000-0005-0000-0000-00001E000000}"/>
    <cellStyle name="Percent 2 3" xfId="28" xr:uid="{00000000-0005-0000-0000-00001F000000}"/>
    <cellStyle name="Percent 2 4" xfId="29" xr:uid="{00000000-0005-0000-0000-000020000000}"/>
    <cellStyle name="Percent 2 5" xfId="30" xr:uid="{00000000-0005-0000-0000-000021000000}"/>
    <cellStyle name="Percent 2 6" xfId="31" xr:uid="{00000000-0005-0000-0000-000022000000}"/>
    <cellStyle name="Percent 2 7" xfId="32" xr:uid="{00000000-0005-0000-0000-000023000000}"/>
    <cellStyle name="Percent 2 8" xfId="33" xr:uid="{00000000-0005-0000-0000-00002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190500</xdr:colOff>
      <xdr:row>38</xdr:row>
      <xdr:rowOff>19050</xdr:rowOff>
    </xdr:from>
    <xdr:to>
      <xdr:col>1</xdr:col>
      <xdr:colOff>236219</xdr:colOff>
      <xdr:row>38</xdr:row>
      <xdr:rowOff>123825</xdr:rowOff>
    </xdr:to>
    <xdr:sp macro="" textlink="">
      <xdr:nvSpPr>
        <xdr:cNvPr id="2" name="Down Arrow 1">
          <a:extLst>
            <a:ext uri="{FF2B5EF4-FFF2-40B4-BE49-F238E27FC236}">
              <a16:creationId xmlns:a16="http://schemas.microsoft.com/office/drawing/2014/main" id="{00000000-0008-0000-0000-000002000000}"/>
            </a:ext>
          </a:extLst>
        </xdr:cNvPr>
        <xdr:cNvSpPr/>
      </xdr:nvSpPr>
      <xdr:spPr>
        <a:xfrm>
          <a:off x="276225" y="5476875"/>
          <a:ext cx="45719" cy="104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rren%20Ridge%20-%20SCPPA%20-%20SunPower%202008.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puts"/>
      <sheetName val="Assumptions"/>
      <sheetName val="Summary"/>
      <sheetName val="SourcesUses"/>
      <sheetName val="Production"/>
      <sheetName val="TOD"/>
      <sheetName val="Construction"/>
      <sheetName val="Construction_Quarterly"/>
      <sheetName val="Construction_Annual"/>
      <sheetName val="RDC"/>
      <sheetName val="RDC_Quarterly"/>
      <sheetName val="RDC_Annual"/>
      <sheetName val="Finance"/>
      <sheetName val="Finance_Quarterly"/>
      <sheetName val="Finance_Annual"/>
      <sheetName val="ITC"/>
      <sheetName val="ITC_Quarterly"/>
      <sheetName val="ITC_Annual"/>
      <sheetName val="GANNT"/>
      <sheetName val="Asset_Classes"/>
      <sheetName val="Asset_Schedule"/>
      <sheetName val="Tax_Depreciation_Annual"/>
      <sheetName val="Tax_Depreciation_Quarterly"/>
      <sheetName val="Book_Depreciation"/>
      <sheetName val="PTCF_Monthly"/>
      <sheetName val="PTCF_Quaterly"/>
      <sheetName val="PTCF_Annual"/>
      <sheetName val="Project_Returns"/>
      <sheetName val="Project_Returns_Ann"/>
      <sheetName val="Project_Returns_RV"/>
      <sheetName val="Project_Returns_RV_Ann"/>
      <sheetName val="Partnership_Returns"/>
      <sheetName val="Partnership_Returns_Summary"/>
      <sheetName val="Lease_Returns"/>
      <sheetName val="Lease_Returns_Summary"/>
      <sheetName val="Debt_Monthly"/>
      <sheetName val="Debt_Quarterly"/>
      <sheetName val="Debt_Annual"/>
      <sheetName val="Financials_Monthly"/>
      <sheetName val="Financials_Annual"/>
      <sheetName val="BarrenRidge_SunPower"/>
    </sheetNames>
    <sheetDataSet>
      <sheetData sheetId="0" refreshError="1"/>
      <sheetData sheetId="1">
        <row r="1">
          <cell r="A1">
            <v>1</v>
          </cell>
        </row>
        <row r="8">
          <cell r="I8" t="str">
            <v>Barren Ridge</v>
          </cell>
        </row>
        <row r="9">
          <cell r="I9" t="str">
            <v>SCPPA</v>
          </cell>
        </row>
        <row r="10">
          <cell r="I10" t="str">
            <v>SunPower</v>
          </cell>
        </row>
        <row r="35">
          <cell r="I35">
            <v>119.4510315248514</v>
          </cell>
        </row>
        <row r="36">
          <cell r="I36">
            <v>0.8371631347461016</v>
          </cell>
        </row>
        <row r="37">
          <cell r="I37">
            <v>100</v>
          </cell>
        </row>
        <row r="59">
          <cell r="E59">
            <v>0.08</v>
          </cell>
        </row>
        <row r="168">
          <cell r="I168">
            <v>155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2:AT59"/>
  <sheetViews>
    <sheetView showGridLines="0" tabSelected="1" topLeftCell="A16" zoomScale="70" zoomScaleNormal="70" zoomScaleSheetLayoutView="145" workbookViewId="0">
      <selection activeCell="R17" sqref="R17"/>
    </sheetView>
  </sheetViews>
  <sheetFormatPr defaultColWidth="8.85546875" defaultRowHeight="20.25" customHeight="1" x14ac:dyDescent="0.2"/>
  <cols>
    <col min="1" max="1" width="1.42578125" style="139" customWidth="1"/>
    <col min="2" max="2" width="13" style="139" customWidth="1"/>
    <col min="3" max="3" width="8.85546875" style="139" customWidth="1"/>
    <col min="4" max="4" width="9.42578125" style="139" customWidth="1"/>
    <col min="5" max="16" width="10.42578125" style="139" customWidth="1"/>
    <col min="17" max="17" width="14" style="139" customWidth="1"/>
    <col min="18" max="18" width="8.85546875" style="139"/>
    <col min="19" max="19" width="12.5703125" style="139" bestFit="1" customWidth="1"/>
    <col min="20" max="16384" width="8.85546875" style="139"/>
  </cols>
  <sheetData>
    <row r="2" spans="2:46" s="191" customFormat="1" ht="20.25" customHeight="1" thickBot="1" x14ac:dyDescent="0.25">
      <c r="B2" s="192" t="s">
        <v>60</v>
      </c>
      <c r="G2" s="223" t="s">
        <v>56</v>
      </c>
      <c r="H2" s="223"/>
      <c r="I2" s="225"/>
      <c r="J2" s="225"/>
      <c r="K2" s="225"/>
      <c r="L2" s="225"/>
      <c r="M2" s="225"/>
      <c r="N2" s="225"/>
      <c r="O2" s="225"/>
    </row>
    <row r="3" spans="2:46" s="191" customFormat="1" ht="20.25" customHeight="1" thickBot="1" x14ac:dyDescent="0.25">
      <c r="B3" s="193" t="s">
        <v>26</v>
      </c>
      <c r="C3" s="194"/>
      <c r="D3" s="194"/>
      <c r="E3" s="194"/>
      <c r="F3" s="194"/>
      <c r="G3" s="224" t="s">
        <v>57</v>
      </c>
      <c r="H3" s="224"/>
      <c r="I3" s="226"/>
      <c r="J3" s="226"/>
      <c r="K3" s="226"/>
      <c r="L3" s="226"/>
      <c r="M3" s="226"/>
      <c r="N3" s="226"/>
      <c r="O3" s="226"/>
      <c r="P3" s="194"/>
      <c r="Q3" s="194"/>
    </row>
    <row r="4" spans="2:46" ht="20.25" customHeight="1" thickBot="1" x14ac:dyDescent="0.25">
      <c r="B4" s="193" t="s">
        <v>63</v>
      </c>
      <c r="C4" s="195"/>
      <c r="D4" s="195"/>
      <c r="E4" s="195"/>
      <c r="F4" s="195"/>
      <c r="G4" s="227" t="s">
        <v>64</v>
      </c>
      <c r="H4" s="227"/>
      <c r="I4" s="226" t="s">
        <v>66</v>
      </c>
      <c r="J4" s="226"/>
      <c r="K4" s="226"/>
      <c r="L4" s="226"/>
      <c r="M4" s="226"/>
      <c r="N4" s="226"/>
      <c r="O4" s="226"/>
      <c r="P4" s="195"/>
      <c r="Q4" s="195"/>
    </row>
    <row r="5" spans="2:46" ht="20.25" customHeight="1" thickBot="1" x14ac:dyDescent="0.25">
      <c r="B5" s="193" t="s">
        <v>67</v>
      </c>
      <c r="C5" s="195"/>
      <c r="D5" s="195"/>
      <c r="E5" s="195"/>
      <c r="F5" s="195"/>
      <c r="G5" s="227" t="s">
        <v>64</v>
      </c>
      <c r="H5" s="227"/>
      <c r="I5" s="226" t="s">
        <v>94</v>
      </c>
      <c r="J5" s="226"/>
      <c r="K5" s="226"/>
      <c r="L5" s="226"/>
      <c r="M5" s="226"/>
      <c r="N5" s="226"/>
      <c r="O5" s="226"/>
      <c r="P5" s="195"/>
      <c r="Q5" s="195"/>
    </row>
    <row r="8" spans="2:46" ht="20.25" customHeight="1" x14ac:dyDescent="0.2">
      <c r="B8" s="140" t="s">
        <v>35</v>
      </c>
      <c r="C8" s="141"/>
      <c r="D8" s="141"/>
      <c r="E8" s="141"/>
      <c r="F8" s="141"/>
      <c r="G8" s="141"/>
      <c r="H8" s="141"/>
      <c r="I8" s="141"/>
      <c r="J8" s="141"/>
      <c r="K8" s="141"/>
      <c r="L8" s="141"/>
      <c r="M8" s="141"/>
      <c r="N8" s="141"/>
      <c r="O8" s="141"/>
      <c r="P8" s="141"/>
      <c r="Q8" s="142"/>
      <c r="S8" s="140" t="s">
        <v>71</v>
      </c>
      <c r="T8" s="141"/>
      <c r="U8" s="141"/>
      <c r="V8" s="141"/>
      <c r="W8" s="141"/>
      <c r="X8" s="141"/>
      <c r="Y8" s="141"/>
      <c r="Z8" s="141"/>
      <c r="AA8" s="141"/>
      <c r="AB8" s="141"/>
      <c r="AC8" s="141"/>
      <c r="AD8" s="141"/>
      <c r="AE8" s="141"/>
      <c r="AF8" s="141"/>
      <c r="AG8" s="141"/>
      <c r="AH8" s="142"/>
    </row>
    <row r="9" spans="2:46" ht="20.25" customHeight="1" x14ac:dyDescent="0.2">
      <c r="B9" s="231" t="s">
        <v>55</v>
      </c>
    </row>
    <row r="10" spans="2:46" ht="20.25" customHeight="1" thickBot="1" x14ac:dyDescent="0.25">
      <c r="B10" s="231"/>
      <c r="C10" s="143"/>
      <c r="D10" s="143"/>
      <c r="E10" s="144" t="s">
        <v>0</v>
      </c>
      <c r="F10" s="145"/>
      <c r="G10" s="145"/>
      <c r="H10" s="145"/>
      <c r="I10" s="145"/>
      <c r="J10" s="145"/>
      <c r="K10" s="145"/>
      <c r="L10" s="145"/>
      <c r="M10" s="145"/>
      <c r="N10" s="145"/>
      <c r="O10" s="145"/>
      <c r="P10" s="145"/>
      <c r="S10" s="143"/>
      <c r="T10" s="143"/>
      <c r="U10" s="144" t="s">
        <v>0</v>
      </c>
      <c r="V10" s="145"/>
      <c r="W10" s="145"/>
      <c r="X10" s="145"/>
      <c r="Y10" s="145"/>
      <c r="Z10" s="145"/>
      <c r="AA10" s="145"/>
      <c r="AB10" s="145"/>
      <c r="AC10" s="145"/>
      <c r="AD10" s="145"/>
      <c r="AE10" s="145"/>
      <c r="AF10" s="145"/>
      <c r="AI10" s="144" t="s">
        <v>0</v>
      </c>
      <c r="AJ10" s="145"/>
      <c r="AK10" s="145"/>
      <c r="AL10" s="145"/>
      <c r="AM10" s="145"/>
      <c r="AN10" s="145"/>
      <c r="AO10" s="145"/>
      <c r="AP10" s="145"/>
      <c r="AQ10" s="145"/>
      <c r="AR10" s="145"/>
      <c r="AS10" s="145"/>
      <c r="AT10" s="145"/>
    </row>
    <row r="11" spans="2:46" ht="20.25" customHeight="1" thickBot="1" x14ac:dyDescent="0.25">
      <c r="B11" s="146">
        <v>1</v>
      </c>
      <c r="C11" s="147"/>
      <c r="D11" s="148">
        <v>40178</v>
      </c>
      <c r="E11" s="149">
        <v>40209</v>
      </c>
      <c r="F11" s="149">
        <v>40237</v>
      </c>
      <c r="G11" s="149">
        <v>40268</v>
      </c>
      <c r="H11" s="149">
        <v>40298</v>
      </c>
      <c r="I11" s="149">
        <v>40329</v>
      </c>
      <c r="J11" s="149">
        <v>40359</v>
      </c>
      <c r="K11" s="149">
        <v>40390</v>
      </c>
      <c r="L11" s="149">
        <v>40421</v>
      </c>
      <c r="M11" s="149">
        <v>40451</v>
      </c>
      <c r="N11" s="149">
        <v>40482</v>
      </c>
      <c r="O11" s="149">
        <v>40512</v>
      </c>
      <c r="P11" s="149">
        <v>40543</v>
      </c>
      <c r="S11" s="147"/>
      <c r="T11" s="148">
        <v>40178</v>
      </c>
      <c r="U11" s="149">
        <v>40209</v>
      </c>
      <c r="V11" s="149">
        <v>40237</v>
      </c>
      <c r="W11" s="149">
        <v>40268</v>
      </c>
      <c r="X11" s="149">
        <v>40298</v>
      </c>
      <c r="Y11" s="149">
        <v>40329</v>
      </c>
      <c r="Z11" s="149">
        <v>40359</v>
      </c>
      <c r="AA11" s="149">
        <v>40390</v>
      </c>
      <c r="AB11" s="149">
        <v>40421</v>
      </c>
      <c r="AC11" s="149">
        <v>40451</v>
      </c>
      <c r="AD11" s="149">
        <v>40482</v>
      </c>
      <c r="AE11" s="149">
        <v>40512</v>
      </c>
      <c r="AF11" s="149">
        <v>40543</v>
      </c>
      <c r="AI11" s="149">
        <v>40209</v>
      </c>
      <c r="AJ11" s="149">
        <v>40237</v>
      </c>
      <c r="AK11" s="149">
        <v>40268</v>
      </c>
      <c r="AL11" s="149">
        <v>40298</v>
      </c>
      <c r="AM11" s="149">
        <v>40329</v>
      </c>
      <c r="AN11" s="149">
        <v>40359</v>
      </c>
      <c r="AO11" s="149">
        <v>40390</v>
      </c>
      <c r="AP11" s="149">
        <v>40421</v>
      </c>
      <c r="AQ11" s="149">
        <v>40451</v>
      </c>
      <c r="AR11" s="149">
        <v>40482</v>
      </c>
      <c r="AS11" s="149">
        <v>40512</v>
      </c>
      <c r="AT11" s="149">
        <v>40543</v>
      </c>
    </row>
    <row r="12" spans="2:46" ht="20.25" customHeight="1" thickBot="1" x14ac:dyDescent="0.25">
      <c r="C12" s="147"/>
      <c r="D12" s="143"/>
      <c r="E12" s="150">
        <v>1</v>
      </c>
      <c r="F12" s="150">
        <v>2</v>
      </c>
      <c r="G12" s="150">
        <v>3</v>
      </c>
      <c r="H12" s="150">
        <v>4</v>
      </c>
      <c r="I12" s="150">
        <v>5</v>
      </c>
      <c r="J12" s="150">
        <v>6</v>
      </c>
      <c r="K12" s="150">
        <v>7</v>
      </c>
      <c r="L12" s="150">
        <v>8</v>
      </c>
      <c r="M12" s="150">
        <v>9</v>
      </c>
      <c r="N12" s="150">
        <v>10</v>
      </c>
      <c r="O12" s="150">
        <v>11</v>
      </c>
      <c r="P12" s="150">
        <v>12</v>
      </c>
      <c r="S12" s="147"/>
      <c r="T12" s="143"/>
      <c r="U12" s="150">
        <v>1</v>
      </c>
      <c r="V12" s="150">
        <v>2</v>
      </c>
      <c r="W12" s="150">
        <v>3</v>
      </c>
      <c r="X12" s="150">
        <v>4</v>
      </c>
      <c r="Y12" s="150">
        <v>5</v>
      </c>
      <c r="Z12" s="150">
        <v>6</v>
      </c>
      <c r="AA12" s="150">
        <v>7</v>
      </c>
      <c r="AB12" s="150">
        <v>8</v>
      </c>
      <c r="AC12" s="150">
        <v>9</v>
      </c>
      <c r="AD12" s="150">
        <v>10</v>
      </c>
      <c r="AE12" s="150">
        <v>11</v>
      </c>
      <c r="AF12" s="150">
        <v>12</v>
      </c>
      <c r="AI12" s="150">
        <v>1</v>
      </c>
      <c r="AJ12" s="150">
        <v>2</v>
      </c>
      <c r="AK12" s="150">
        <v>3</v>
      </c>
      <c r="AL12" s="150">
        <v>4</v>
      </c>
      <c r="AM12" s="150">
        <v>5</v>
      </c>
      <c r="AN12" s="150">
        <v>6</v>
      </c>
      <c r="AO12" s="150">
        <v>7</v>
      </c>
      <c r="AP12" s="150">
        <v>8</v>
      </c>
      <c r="AQ12" s="150">
        <v>9</v>
      </c>
      <c r="AR12" s="150">
        <v>10</v>
      </c>
      <c r="AS12" s="150">
        <v>11</v>
      </c>
      <c r="AT12" s="150">
        <v>12</v>
      </c>
    </row>
    <row r="13" spans="2:46" ht="20.25" customHeight="1" thickBot="1" x14ac:dyDescent="0.25">
      <c r="B13" s="232" t="s">
        <v>74</v>
      </c>
      <c r="C13" s="222" t="s">
        <v>1</v>
      </c>
      <c r="D13" s="151">
        <v>1</v>
      </c>
      <c r="E13" s="152">
        <v>0</v>
      </c>
      <c r="F13" s="152">
        <v>0</v>
      </c>
      <c r="G13" s="152">
        <v>0</v>
      </c>
      <c r="H13" s="152">
        <v>0</v>
      </c>
      <c r="I13" s="152">
        <v>0</v>
      </c>
      <c r="J13" s="152">
        <v>0</v>
      </c>
      <c r="K13" s="152">
        <v>0</v>
      </c>
      <c r="L13" s="152">
        <v>0</v>
      </c>
      <c r="M13" s="152">
        <v>0</v>
      </c>
      <c r="N13" s="152">
        <v>0</v>
      </c>
      <c r="O13" s="152">
        <v>0</v>
      </c>
      <c r="P13" s="152">
        <v>0</v>
      </c>
      <c r="S13" s="222" t="s">
        <v>1</v>
      </c>
      <c r="T13" s="151">
        <v>1</v>
      </c>
      <c r="U13" s="196">
        <f>Sheet1!V14</f>
        <v>1</v>
      </c>
      <c r="V13" s="197">
        <f>Sheet1!W14</f>
        <v>1</v>
      </c>
      <c r="W13" s="197">
        <f>Sheet1!X14</f>
        <v>1</v>
      </c>
      <c r="X13" s="197">
        <f>Sheet1!Y14</f>
        <v>1</v>
      </c>
      <c r="Y13" s="197">
        <f>Sheet1!Z14</f>
        <v>1</v>
      </c>
      <c r="Z13" s="197">
        <f>Sheet1!AA14</f>
        <v>1</v>
      </c>
      <c r="AA13" s="197">
        <f>Sheet1!AB14</f>
        <v>1</v>
      </c>
      <c r="AB13" s="197">
        <f>Sheet1!AC14</f>
        <v>1</v>
      </c>
      <c r="AC13" s="197">
        <f>Sheet1!AD14</f>
        <v>1</v>
      </c>
      <c r="AD13" s="197">
        <f>Sheet1!AE14</f>
        <v>1</v>
      </c>
      <c r="AE13" s="197">
        <f>Sheet1!AF14</f>
        <v>1</v>
      </c>
      <c r="AF13" s="198">
        <f>Sheet1!AG14</f>
        <v>1</v>
      </c>
      <c r="AI13" s="139">
        <f>SUMIF(U$13:U$36,1,E$13:E$36)</f>
        <v>0</v>
      </c>
      <c r="AJ13" s="139">
        <f t="shared" ref="AJ13:AT13" si="0">SUMIF(V$13:V$36,1,F$13:F$36)</f>
        <v>0</v>
      </c>
      <c r="AK13" s="139">
        <f t="shared" si="0"/>
        <v>0</v>
      </c>
      <c r="AL13" s="139">
        <f t="shared" si="0"/>
        <v>0</v>
      </c>
      <c r="AM13" s="139">
        <f>SUMIF(Y$13:Y$36,1,I$13:I$36)</f>
        <v>0</v>
      </c>
      <c r="AN13" s="139">
        <f t="shared" si="0"/>
        <v>0</v>
      </c>
      <c r="AO13" s="139">
        <f t="shared" si="0"/>
        <v>0</v>
      </c>
      <c r="AP13" s="139">
        <f t="shared" si="0"/>
        <v>0</v>
      </c>
      <c r="AQ13" s="139">
        <f t="shared" si="0"/>
        <v>0</v>
      </c>
      <c r="AR13" s="139">
        <f t="shared" si="0"/>
        <v>0</v>
      </c>
      <c r="AS13" s="139">
        <f t="shared" si="0"/>
        <v>0</v>
      </c>
      <c r="AT13" s="139">
        <f t="shared" si="0"/>
        <v>0</v>
      </c>
    </row>
    <row r="14" spans="2:46" ht="20.25" customHeight="1" thickBot="1" x14ac:dyDescent="0.25">
      <c r="B14" s="233"/>
      <c r="C14" s="222"/>
      <c r="D14" s="151">
        <v>2</v>
      </c>
      <c r="E14" s="152">
        <v>0</v>
      </c>
      <c r="F14" s="152">
        <v>0</v>
      </c>
      <c r="G14" s="152">
        <v>0</v>
      </c>
      <c r="H14" s="152">
        <v>0</v>
      </c>
      <c r="I14" s="152">
        <v>0</v>
      </c>
      <c r="J14" s="152">
        <v>0</v>
      </c>
      <c r="K14" s="152">
        <v>0</v>
      </c>
      <c r="L14" s="152">
        <v>0</v>
      </c>
      <c r="M14" s="152">
        <v>0</v>
      </c>
      <c r="N14" s="152">
        <v>0</v>
      </c>
      <c r="O14" s="152">
        <v>0</v>
      </c>
      <c r="P14" s="152">
        <v>0</v>
      </c>
      <c r="S14" s="222"/>
      <c r="T14" s="151">
        <v>2</v>
      </c>
      <c r="U14" s="199">
        <f>Sheet1!V15</f>
        <v>1</v>
      </c>
      <c r="V14" s="200">
        <f>Sheet1!W15</f>
        <v>1</v>
      </c>
      <c r="W14" s="200">
        <f>Sheet1!X15</f>
        <v>1</v>
      </c>
      <c r="X14" s="200">
        <f>Sheet1!Y15</f>
        <v>1</v>
      </c>
      <c r="Y14" s="200">
        <f>Sheet1!Z15</f>
        <v>1</v>
      </c>
      <c r="Z14" s="200">
        <f>Sheet1!AA15</f>
        <v>1</v>
      </c>
      <c r="AA14" s="200">
        <f>Sheet1!AB15</f>
        <v>1</v>
      </c>
      <c r="AB14" s="200">
        <f>Sheet1!AC15</f>
        <v>1</v>
      </c>
      <c r="AC14" s="200">
        <f>Sheet1!AD15</f>
        <v>1</v>
      </c>
      <c r="AD14" s="200">
        <f>Sheet1!AE15</f>
        <v>1</v>
      </c>
      <c r="AE14" s="200">
        <f>Sheet1!AF15</f>
        <v>1</v>
      </c>
      <c r="AF14" s="201">
        <f>Sheet1!AG15</f>
        <v>1</v>
      </c>
      <c r="AH14" s="139" t="s">
        <v>79</v>
      </c>
      <c r="AI14" s="170">
        <f>SUMIF(U$13:U$36,2,E$13:E$36)+SUMIF(U$13:U$36,3,E$13:E$36)</f>
        <v>0</v>
      </c>
      <c r="AJ14" s="170">
        <f t="shared" ref="AJ14:AT14" si="1">SUMIF(V$13:V$36,2,F$13:F$36)+SUMIF(V$13:V$36,3,F$13:F$36)</f>
        <v>0</v>
      </c>
      <c r="AK14" s="170">
        <f t="shared" si="1"/>
        <v>0</v>
      </c>
      <c r="AL14" s="170">
        <f t="shared" si="1"/>
        <v>0</v>
      </c>
      <c r="AM14" s="170">
        <f t="shared" si="1"/>
        <v>0</v>
      </c>
      <c r="AN14" s="170">
        <f t="shared" si="1"/>
        <v>0</v>
      </c>
      <c r="AO14" s="170">
        <f t="shared" si="1"/>
        <v>0</v>
      </c>
      <c r="AP14" s="170">
        <f t="shared" si="1"/>
        <v>0</v>
      </c>
      <c r="AQ14" s="170">
        <f t="shared" si="1"/>
        <v>0</v>
      </c>
      <c r="AR14" s="170">
        <f t="shared" si="1"/>
        <v>0</v>
      </c>
      <c r="AS14" s="170">
        <f t="shared" si="1"/>
        <v>0</v>
      </c>
      <c r="AT14" s="170">
        <f t="shared" si="1"/>
        <v>0</v>
      </c>
    </row>
    <row r="15" spans="2:46" ht="20.25" customHeight="1" thickBot="1" x14ac:dyDescent="0.25">
      <c r="B15" s="153">
        <v>0.11</v>
      </c>
      <c r="C15" s="222"/>
      <c r="D15" s="151">
        <v>3</v>
      </c>
      <c r="E15" s="152">
        <v>0</v>
      </c>
      <c r="F15" s="152">
        <v>0</v>
      </c>
      <c r="G15" s="152">
        <v>0</v>
      </c>
      <c r="H15" s="152">
        <v>0</v>
      </c>
      <c r="I15" s="152">
        <v>0</v>
      </c>
      <c r="J15" s="152">
        <v>0</v>
      </c>
      <c r="K15" s="152">
        <v>0</v>
      </c>
      <c r="L15" s="152">
        <v>0</v>
      </c>
      <c r="M15" s="152">
        <v>0</v>
      </c>
      <c r="N15" s="152">
        <v>0</v>
      </c>
      <c r="O15" s="152">
        <v>0</v>
      </c>
      <c r="P15" s="152">
        <v>0</v>
      </c>
      <c r="S15" s="222"/>
      <c r="T15" s="151">
        <v>3</v>
      </c>
      <c r="U15" s="199">
        <f>Sheet1!V16</f>
        <v>1</v>
      </c>
      <c r="V15" s="200">
        <f>Sheet1!W16</f>
        <v>1</v>
      </c>
      <c r="W15" s="200">
        <f>Sheet1!X16</f>
        <v>1</v>
      </c>
      <c r="X15" s="200">
        <f>Sheet1!Y16</f>
        <v>1</v>
      </c>
      <c r="Y15" s="200">
        <f>Sheet1!Z16</f>
        <v>1</v>
      </c>
      <c r="Z15" s="200">
        <f>Sheet1!AA16</f>
        <v>1</v>
      </c>
      <c r="AA15" s="200">
        <f>Sheet1!AB16</f>
        <v>1</v>
      </c>
      <c r="AB15" s="200">
        <f>Sheet1!AC16</f>
        <v>1</v>
      </c>
      <c r="AC15" s="200">
        <f>Sheet1!AD16</f>
        <v>1</v>
      </c>
      <c r="AD15" s="200">
        <f>Sheet1!AE16</f>
        <v>1</v>
      </c>
      <c r="AE15" s="200">
        <f>Sheet1!AF16</f>
        <v>1</v>
      </c>
      <c r="AF15" s="201">
        <f>Sheet1!AG16</f>
        <v>1</v>
      </c>
      <c r="AH15" s="139" t="s">
        <v>80</v>
      </c>
      <c r="AI15" s="221" t="e">
        <f>AI14/AI13</f>
        <v>#DIV/0!</v>
      </c>
      <c r="AJ15" s="221" t="e">
        <f t="shared" ref="AJ15:AT15" si="2">AJ14/AJ13</f>
        <v>#DIV/0!</v>
      </c>
      <c r="AK15" s="221" t="e">
        <f t="shared" si="2"/>
        <v>#DIV/0!</v>
      </c>
      <c r="AL15" s="221" t="e">
        <f t="shared" si="2"/>
        <v>#DIV/0!</v>
      </c>
      <c r="AM15" s="221" t="e">
        <f t="shared" si="2"/>
        <v>#DIV/0!</v>
      </c>
      <c r="AN15" s="221" t="e">
        <f t="shared" si="2"/>
        <v>#DIV/0!</v>
      </c>
      <c r="AO15" s="221" t="e">
        <f t="shared" si="2"/>
        <v>#DIV/0!</v>
      </c>
      <c r="AP15" s="221" t="e">
        <f t="shared" si="2"/>
        <v>#DIV/0!</v>
      </c>
      <c r="AQ15" s="221" t="e">
        <f t="shared" si="2"/>
        <v>#DIV/0!</v>
      </c>
      <c r="AR15" s="221" t="e">
        <f t="shared" si="2"/>
        <v>#DIV/0!</v>
      </c>
      <c r="AS15" s="221" t="e">
        <f t="shared" si="2"/>
        <v>#DIV/0!</v>
      </c>
      <c r="AT15" s="221" t="e">
        <f t="shared" si="2"/>
        <v>#DIV/0!</v>
      </c>
    </row>
    <row r="16" spans="2:46" ht="20.25" customHeight="1" thickBot="1" x14ac:dyDescent="0.25">
      <c r="C16" s="222"/>
      <c r="D16" s="151">
        <v>4</v>
      </c>
      <c r="E16" s="152">
        <v>0</v>
      </c>
      <c r="F16" s="152">
        <v>0</v>
      </c>
      <c r="G16" s="152">
        <v>0</v>
      </c>
      <c r="H16" s="152">
        <v>0</v>
      </c>
      <c r="I16" s="152">
        <v>0</v>
      </c>
      <c r="J16" s="152">
        <v>0</v>
      </c>
      <c r="K16" s="152">
        <v>0</v>
      </c>
      <c r="L16" s="152">
        <v>0</v>
      </c>
      <c r="M16" s="152">
        <v>0</v>
      </c>
      <c r="N16" s="152">
        <v>0</v>
      </c>
      <c r="O16" s="152">
        <v>0</v>
      </c>
      <c r="P16" s="152">
        <v>0</v>
      </c>
      <c r="S16" s="222"/>
      <c r="T16" s="151">
        <v>4</v>
      </c>
      <c r="U16" s="199">
        <f>Sheet1!V17</f>
        <v>1</v>
      </c>
      <c r="V16" s="200">
        <f>Sheet1!W17</f>
        <v>1</v>
      </c>
      <c r="W16" s="200">
        <f>Sheet1!X17</f>
        <v>1</v>
      </c>
      <c r="X16" s="200">
        <f>Sheet1!Y17</f>
        <v>1</v>
      </c>
      <c r="Y16" s="200">
        <f>Sheet1!Z17</f>
        <v>1</v>
      </c>
      <c r="Z16" s="200">
        <f>Sheet1!AA17</f>
        <v>1</v>
      </c>
      <c r="AA16" s="200">
        <f>Sheet1!AB17</f>
        <v>1</v>
      </c>
      <c r="AB16" s="200">
        <f>Sheet1!AC17</f>
        <v>1</v>
      </c>
      <c r="AC16" s="200">
        <f>Sheet1!AD17</f>
        <v>1</v>
      </c>
      <c r="AD16" s="200">
        <f>Sheet1!AE17</f>
        <v>1</v>
      </c>
      <c r="AE16" s="200">
        <f>Sheet1!AF17</f>
        <v>1</v>
      </c>
      <c r="AF16" s="201">
        <f>Sheet1!AG17</f>
        <v>1</v>
      </c>
    </row>
    <row r="17" spans="2:32" ht="20.25" customHeight="1" thickBot="1" x14ac:dyDescent="0.25">
      <c r="B17" s="232" t="s">
        <v>78</v>
      </c>
      <c r="C17" s="222"/>
      <c r="D17" s="151">
        <v>5</v>
      </c>
      <c r="E17" s="152">
        <v>0</v>
      </c>
      <c r="F17" s="152">
        <v>0</v>
      </c>
      <c r="G17" s="152">
        <v>0</v>
      </c>
      <c r="H17" s="152">
        <v>0</v>
      </c>
      <c r="I17" s="152">
        <v>0</v>
      </c>
      <c r="J17" s="152">
        <v>0</v>
      </c>
      <c r="K17" s="152">
        <v>0</v>
      </c>
      <c r="L17" s="152">
        <v>0</v>
      </c>
      <c r="M17" s="152">
        <v>0</v>
      </c>
      <c r="N17" s="152">
        <v>0</v>
      </c>
      <c r="O17" s="152">
        <v>0</v>
      </c>
      <c r="P17" s="152">
        <v>0</v>
      </c>
      <c r="S17" s="222"/>
      <c r="T17" s="151">
        <v>5</v>
      </c>
      <c r="U17" s="199">
        <f>Sheet1!V18</f>
        <v>1</v>
      </c>
      <c r="V17" s="200">
        <f>Sheet1!W18</f>
        <v>1</v>
      </c>
      <c r="W17" s="200">
        <f>Sheet1!X18</f>
        <v>1</v>
      </c>
      <c r="X17" s="200">
        <f>Sheet1!Y18</f>
        <v>1</v>
      </c>
      <c r="Y17" s="200">
        <f>Sheet1!Z18</f>
        <v>1</v>
      </c>
      <c r="Z17" s="200">
        <f>Sheet1!AA18</f>
        <v>1</v>
      </c>
      <c r="AA17" s="200">
        <f>Sheet1!AB18</f>
        <v>1</v>
      </c>
      <c r="AB17" s="200">
        <f>Sheet1!AC18</f>
        <v>1</v>
      </c>
      <c r="AC17" s="200">
        <f>Sheet1!AD18</f>
        <v>1</v>
      </c>
      <c r="AD17" s="200">
        <f>Sheet1!AE18</f>
        <v>1</v>
      </c>
      <c r="AE17" s="200">
        <f>Sheet1!AF18</f>
        <v>1</v>
      </c>
      <c r="AF17" s="201">
        <f>Sheet1!AG18</f>
        <v>1</v>
      </c>
    </row>
    <row r="18" spans="2:32" ht="20.25" customHeight="1" thickBot="1" x14ac:dyDescent="0.25">
      <c r="B18" s="233"/>
      <c r="C18" s="222"/>
      <c r="D18" s="151">
        <v>6</v>
      </c>
      <c r="E18" s="152">
        <v>0</v>
      </c>
      <c r="F18" s="152">
        <v>0</v>
      </c>
      <c r="G18" s="152">
        <v>0</v>
      </c>
      <c r="H18" s="152">
        <v>0</v>
      </c>
      <c r="I18" s="152">
        <v>0</v>
      </c>
      <c r="J18" s="152">
        <v>0</v>
      </c>
      <c r="K18" s="152">
        <v>0</v>
      </c>
      <c r="L18" s="152">
        <v>0</v>
      </c>
      <c r="M18" s="152">
        <v>0</v>
      </c>
      <c r="N18" s="152">
        <v>0</v>
      </c>
      <c r="O18" s="152">
        <v>0</v>
      </c>
      <c r="P18" s="152">
        <v>0</v>
      </c>
      <c r="S18" s="222"/>
      <c r="T18" s="151">
        <v>6</v>
      </c>
      <c r="U18" s="199">
        <f>Sheet1!V19</f>
        <v>1</v>
      </c>
      <c r="V18" s="200">
        <f>Sheet1!W19</f>
        <v>1</v>
      </c>
      <c r="W18" s="200">
        <f>Sheet1!X19</f>
        <v>1</v>
      </c>
      <c r="X18" s="200">
        <f>Sheet1!Y19</f>
        <v>1</v>
      </c>
      <c r="Y18" s="200">
        <f>Sheet1!Z19</f>
        <v>1</v>
      </c>
      <c r="Z18" s="200">
        <f>Sheet1!AA19</f>
        <v>1</v>
      </c>
      <c r="AA18" s="200">
        <f>Sheet1!AB19</f>
        <v>1</v>
      </c>
      <c r="AB18" s="200">
        <f>Sheet1!AC19</f>
        <v>1</v>
      </c>
      <c r="AC18" s="200">
        <f>Sheet1!AD19</f>
        <v>1</v>
      </c>
      <c r="AD18" s="200">
        <f>Sheet1!AE19</f>
        <v>1</v>
      </c>
      <c r="AE18" s="200">
        <f>Sheet1!AF19</f>
        <v>1</v>
      </c>
      <c r="AF18" s="201">
        <f>Sheet1!AG19</f>
        <v>1</v>
      </c>
    </row>
    <row r="19" spans="2:32" ht="20.25" customHeight="1" thickBot="1" x14ac:dyDescent="0.25">
      <c r="B19" s="208">
        <f>IF(I4=Sheet1!A1,0.15,0.15)</f>
        <v>0.15</v>
      </c>
      <c r="C19" s="222"/>
      <c r="D19" s="151">
        <v>7</v>
      </c>
      <c r="E19" s="152">
        <v>0</v>
      </c>
      <c r="F19" s="152">
        <v>0</v>
      </c>
      <c r="G19" s="152">
        <v>0</v>
      </c>
      <c r="H19" s="152">
        <v>0</v>
      </c>
      <c r="I19" s="152">
        <v>0</v>
      </c>
      <c r="J19" s="152">
        <v>0</v>
      </c>
      <c r="K19" s="152">
        <v>0</v>
      </c>
      <c r="L19" s="152">
        <v>0</v>
      </c>
      <c r="M19" s="152">
        <v>0</v>
      </c>
      <c r="N19" s="152">
        <v>0</v>
      </c>
      <c r="O19" s="152">
        <v>0</v>
      </c>
      <c r="P19" s="152">
        <v>0</v>
      </c>
      <c r="S19" s="222"/>
      <c r="T19" s="151">
        <v>7</v>
      </c>
      <c r="U19" s="199">
        <f>Sheet1!V20</f>
        <v>1</v>
      </c>
      <c r="V19" s="200">
        <f>Sheet1!W20</f>
        <v>1</v>
      </c>
      <c r="W19" s="200">
        <f>Sheet1!X20</f>
        <v>1</v>
      </c>
      <c r="X19" s="200">
        <f>Sheet1!Y20</f>
        <v>1</v>
      </c>
      <c r="Y19" s="200">
        <f>Sheet1!Z20</f>
        <v>1</v>
      </c>
      <c r="Z19" s="200">
        <f>Sheet1!AA20</f>
        <v>1</v>
      </c>
      <c r="AA19" s="200">
        <f>Sheet1!AB20</f>
        <v>1</v>
      </c>
      <c r="AB19" s="200">
        <f>Sheet1!AC20</f>
        <v>1</v>
      </c>
      <c r="AC19" s="200">
        <f>Sheet1!AD20</f>
        <v>1</v>
      </c>
      <c r="AD19" s="200">
        <f>Sheet1!AE20</f>
        <v>1</v>
      </c>
      <c r="AE19" s="200">
        <f>Sheet1!AF20</f>
        <v>1</v>
      </c>
      <c r="AF19" s="201">
        <f>Sheet1!AG20</f>
        <v>1</v>
      </c>
    </row>
    <row r="20" spans="2:32" ht="20.25" customHeight="1" thickBot="1" x14ac:dyDescent="0.25">
      <c r="C20" s="222"/>
      <c r="D20" s="151">
        <v>8</v>
      </c>
      <c r="E20" s="152">
        <v>0</v>
      </c>
      <c r="F20" s="152">
        <v>0</v>
      </c>
      <c r="G20" s="152">
        <v>0</v>
      </c>
      <c r="H20" s="152">
        <v>0</v>
      </c>
      <c r="I20" s="152">
        <v>0</v>
      </c>
      <c r="J20" s="152">
        <v>0</v>
      </c>
      <c r="K20" s="152">
        <v>0</v>
      </c>
      <c r="L20" s="152">
        <v>0</v>
      </c>
      <c r="M20" s="152">
        <v>0</v>
      </c>
      <c r="N20" s="152">
        <v>0</v>
      </c>
      <c r="O20" s="152">
        <v>0</v>
      </c>
      <c r="P20" s="152">
        <v>0</v>
      </c>
      <c r="S20" s="222"/>
      <c r="T20" s="151">
        <v>8</v>
      </c>
      <c r="U20" s="199">
        <f>Sheet1!V21</f>
        <v>1</v>
      </c>
      <c r="V20" s="200">
        <f>Sheet1!W21</f>
        <v>1</v>
      </c>
      <c r="W20" s="200">
        <f>Sheet1!X21</f>
        <v>1</v>
      </c>
      <c r="X20" s="200">
        <f>Sheet1!Y21</f>
        <v>1</v>
      </c>
      <c r="Y20" s="200">
        <f>Sheet1!Z21</f>
        <v>1</v>
      </c>
      <c r="Z20" s="200">
        <f>Sheet1!AA21</f>
        <v>1</v>
      </c>
      <c r="AA20" s="200">
        <f>Sheet1!AB21</f>
        <v>1</v>
      </c>
      <c r="AB20" s="200">
        <f>Sheet1!AC21</f>
        <v>1</v>
      </c>
      <c r="AC20" s="200">
        <f>Sheet1!AD21</f>
        <v>1</v>
      </c>
      <c r="AD20" s="200">
        <f>Sheet1!AE21</f>
        <v>1</v>
      </c>
      <c r="AE20" s="200">
        <f>Sheet1!AF21</f>
        <v>1</v>
      </c>
      <c r="AF20" s="201">
        <f>Sheet1!AG21</f>
        <v>1</v>
      </c>
    </row>
    <row r="21" spans="2:32" ht="20.25" customHeight="1" thickBot="1" x14ac:dyDescent="0.25">
      <c r="C21" s="222"/>
      <c r="D21" s="151">
        <v>9</v>
      </c>
      <c r="E21" s="152">
        <v>0</v>
      </c>
      <c r="F21" s="152">
        <v>0</v>
      </c>
      <c r="G21" s="152">
        <v>0</v>
      </c>
      <c r="H21" s="152">
        <v>0</v>
      </c>
      <c r="I21" s="152">
        <v>0</v>
      </c>
      <c r="J21" s="152">
        <v>0</v>
      </c>
      <c r="K21" s="152">
        <v>0</v>
      </c>
      <c r="L21" s="152">
        <v>0</v>
      </c>
      <c r="M21" s="152">
        <v>0</v>
      </c>
      <c r="N21" s="152">
        <v>0</v>
      </c>
      <c r="O21" s="152">
        <v>0</v>
      </c>
      <c r="P21" s="152">
        <v>0</v>
      </c>
      <c r="S21" s="222"/>
      <c r="T21" s="151">
        <v>9</v>
      </c>
      <c r="U21" s="199">
        <f>Sheet1!V22</f>
        <v>1</v>
      </c>
      <c r="V21" s="200">
        <f>Sheet1!W22</f>
        <v>1</v>
      </c>
      <c r="W21" s="200">
        <f>Sheet1!X22</f>
        <v>1</v>
      </c>
      <c r="X21" s="200">
        <f>Sheet1!Y22</f>
        <v>1</v>
      </c>
      <c r="Y21" s="200">
        <f>Sheet1!Z22</f>
        <v>1</v>
      </c>
      <c r="Z21" s="200">
        <f>Sheet1!AA22</f>
        <v>1</v>
      </c>
      <c r="AA21" s="200">
        <f>Sheet1!AB22</f>
        <v>1</v>
      </c>
      <c r="AB21" s="200">
        <f>Sheet1!AC22</f>
        <v>1</v>
      </c>
      <c r="AC21" s="200">
        <f>Sheet1!AD22</f>
        <v>1</v>
      </c>
      <c r="AD21" s="200">
        <f>Sheet1!AE22</f>
        <v>1</v>
      </c>
      <c r="AE21" s="200">
        <f>Sheet1!AF22</f>
        <v>1</v>
      </c>
      <c r="AF21" s="201">
        <f>Sheet1!AG22</f>
        <v>1</v>
      </c>
    </row>
    <row r="22" spans="2:32" ht="20.25" customHeight="1" thickBot="1" x14ac:dyDescent="0.25">
      <c r="C22" s="222"/>
      <c r="D22" s="151">
        <v>10</v>
      </c>
      <c r="E22" s="152">
        <v>0</v>
      </c>
      <c r="F22" s="152">
        <v>0</v>
      </c>
      <c r="G22" s="152">
        <v>0</v>
      </c>
      <c r="H22" s="152">
        <v>0</v>
      </c>
      <c r="I22" s="152">
        <v>0</v>
      </c>
      <c r="J22" s="152">
        <v>0</v>
      </c>
      <c r="K22" s="152">
        <v>0</v>
      </c>
      <c r="L22" s="152">
        <v>0</v>
      </c>
      <c r="M22" s="152">
        <v>0</v>
      </c>
      <c r="N22" s="152">
        <v>0</v>
      </c>
      <c r="O22" s="152">
        <v>0</v>
      </c>
      <c r="P22" s="152">
        <v>0</v>
      </c>
      <c r="S22" s="222"/>
      <c r="T22" s="151">
        <v>10</v>
      </c>
      <c r="U22" s="199">
        <f>Sheet1!V23</f>
        <v>1</v>
      </c>
      <c r="V22" s="200">
        <f>Sheet1!W23</f>
        <v>1</v>
      </c>
      <c r="W22" s="200">
        <f>Sheet1!X23</f>
        <v>1</v>
      </c>
      <c r="X22" s="200">
        <f>Sheet1!Y23</f>
        <v>1</v>
      </c>
      <c r="Y22" s="200">
        <f>Sheet1!Z23</f>
        <v>1</v>
      </c>
      <c r="Z22" s="200">
        <f>Sheet1!AA23</f>
        <v>1</v>
      </c>
      <c r="AA22" s="200">
        <f>Sheet1!AB23</f>
        <v>1</v>
      </c>
      <c r="AB22" s="200">
        <f>Sheet1!AC23</f>
        <v>1</v>
      </c>
      <c r="AC22" s="200">
        <f>Sheet1!AD23</f>
        <v>1</v>
      </c>
      <c r="AD22" s="200">
        <f>Sheet1!AE23</f>
        <v>1</v>
      </c>
      <c r="AE22" s="200">
        <f>Sheet1!AF23</f>
        <v>1</v>
      </c>
      <c r="AF22" s="201">
        <f>Sheet1!AG23</f>
        <v>1</v>
      </c>
    </row>
    <row r="23" spans="2:32" ht="20.25" customHeight="1" thickBot="1" x14ac:dyDescent="0.25">
      <c r="C23" s="222"/>
      <c r="D23" s="151">
        <v>11</v>
      </c>
      <c r="E23" s="152">
        <v>0</v>
      </c>
      <c r="F23" s="152">
        <v>0</v>
      </c>
      <c r="G23" s="152">
        <v>0</v>
      </c>
      <c r="H23" s="152">
        <v>0</v>
      </c>
      <c r="I23" s="152">
        <v>0</v>
      </c>
      <c r="J23" s="152">
        <v>0</v>
      </c>
      <c r="K23" s="152">
        <v>0</v>
      </c>
      <c r="L23" s="152">
        <v>0</v>
      </c>
      <c r="M23" s="152">
        <v>0</v>
      </c>
      <c r="N23" s="152">
        <v>0</v>
      </c>
      <c r="O23" s="152">
        <v>0</v>
      </c>
      <c r="P23" s="152">
        <v>0</v>
      </c>
      <c r="S23" s="222"/>
      <c r="T23" s="151">
        <v>11</v>
      </c>
      <c r="U23" s="199">
        <f>Sheet1!V24</f>
        <v>1</v>
      </c>
      <c r="V23" s="200">
        <f>Sheet1!W24</f>
        <v>1</v>
      </c>
      <c r="W23" s="200">
        <f>Sheet1!X24</f>
        <v>1</v>
      </c>
      <c r="X23" s="200">
        <f>Sheet1!Y24</f>
        <v>1</v>
      </c>
      <c r="Y23" s="200">
        <f>Sheet1!Z24</f>
        <v>1</v>
      </c>
      <c r="Z23" s="200">
        <f>Sheet1!AA24</f>
        <v>1</v>
      </c>
      <c r="AA23" s="200">
        <f>Sheet1!AB24</f>
        <v>1</v>
      </c>
      <c r="AB23" s="200">
        <f>Sheet1!AC24</f>
        <v>1</v>
      </c>
      <c r="AC23" s="200">
        <f>Sheet1!AD24</f>
        <v>1</v>
      </c>
      <c r="AD23" s="200">
        <f>Sheet1!AE24</f>
        <v>1</v>
      </c>
      <c r="AE23" s="200">
        <f>Sheet1!AF24</f>
        <v>1</v>
      </c>
      <c r="AF23" s="201">
        <f>Sheet1!AG24</f>
        <v>1</v>
      </c>
    </row>
    <row r="24" spans="2:32" ht="20.25" customHeight="1" thickBot="1" x14ac:dyDescent="0.25">
      <c r="C24" s="222"/>
      <c r="D24" s="151">
        <v>12</v>
      </c>
      <c r="E24" s="152">
        <v>0</v>
      </c>
      <c r="F24" s="152">
        <v>0</v>
      </c>
      <c r="G24" s="152">
        <v>0</v>
      </c>
      <c r="H24" s="152">
        <v>0</v>
      </c>
      <c r="I24" s="152">
        <v>0</v>
      </c>
      <c r="J24" s="152">
        <v>0</v>
      </c>
      <c r="K24" s="152">
        <v>0</v>
      </c>
      <c r="L24" s="152">
        <v>0</v>
      </c>
      <c r="M24" s="152">
        <v>0</v>
      </c>
      <c r="N24" s="152">
        <v>0</v>
      </c>
      <c r="O24" s="152">
        <v>0</v>
      </c>
      <c r="P24" s="152">
        <v>0</v>
      </c>
      <c r="S24" s="222"/>
      <c r="T24" s="151">
        <v>12</v>
      </c>
      <c r="U24" s="199">
        <f>Sheet1!V25</f>
        <v>1</v>
      </c>
      <c r="V24" s="200">
        <f>Sheet1!W25</f>
        <v>1</v>
      </c>
      <c r="W24" s="200">
        <f>Sheet1!X25</f>
        <v>1</v>
      </c>
      <c r="X24" s="200">
        <f>Sheet1!Y25</f>
        <v>1</v>
      </c>
      <c r="Y24" s="200">
        <f>Sheet1!Z25</f>
        <v>1</v>
      </c>
      <c r="Z24" s="200">
        <f>Sheet1!AA25</f>
        <v>1</v>
      </c>
      <c r="AA24" s="200">
        <f>Sheet1!AB25</f>
        <v>1</v>
      </c>
      <c r="AB24" s="200">
        <f>Sheet1!AC25</f>
        <v>1</v>
      </c>
      <c r="AC24" s="200">
        <f>Sheet1!AD25</f>
        <v>1</v>
      </c>
      <c r="AD24" s="200">
        <f>Sheet1!AE25</f>
        <v>1</v>
      </c>
      <c r="AE24" s="200">
        <f>Sheet1!AF25</f>
        <v>1</v>
      </c>
      <c r="AF24" s="201">
        <f>Sheet1!AG25</f>
        <v>1</v>
      </c>
    </row>
    <row r="25" spans="2:32" ht="20.25" customHeight="1" thickBot="1" x14ac:dyDescent="0.25">
      <c r="C25" s="222"/>
      <c r="D25" s="151">
        <v>13</v>
      </c>
      <c r="E25" s="152">
        <v>0</v>
      </c>
      <c r="F25" s="152">
        <v>0</v>
      </c>
      <c r="G25" s="152">
        <v>0</v>
      </c>
      <c r="H25" s="152">
        <v>0</v>
      </c>
      <c r="I25" s="152">
        <v>0</v>
      </c>
      <c r="J25" s="152">
        <v>0</v>
      </c>
      <c r="K25" s="152">
        <v>0</v>
      </c>
      <c r="L25" s="152">
        <v>0</v>
      </c>
      <c r="M25" s="152">
        <v>0</v>
      </c>
      <c r="N25" s="152">
        <v>0</v>
      </c>
      <c r="O25" s="152">
        <v>0</v>
      </c>
      <c r="P25" s="152">
        <v>0</v>
      </c>
      <c r="S25" s="222"/>
      <c r="T25" s="151">
        <v>13</v>
      </c>
      <c r="U25" s="199">
        <f>Sheet1!V26</f>
        <v>1</v>
      </c>
      <c r="V25" s="200">
        <f>Sheet1!W26</f>
        <v>1</v>
      </c>
      <c r="W25" s="200">
        <f>Sheet1!X26</f>
        <v>1</v>
      </c>
      <c r="X25" s="200">
        <f>Sheet1!Y26</f>
        <v>1</v>
      </c>
      <c r="Y25" s="200">
        <f>Sheet1!Z26</f>
        <v>1</v>
      </c>
      <c r="Z25" s="200">
        <f>Sheet1!AA26</f>
        <v>1</v>
      </c>
      <c r="AA25" s="200">
        <f>Sheet1!AB26</f>
        <v>1</v>
      </c>
      <c r="AB25" s="200">
        <f>Sheet1!AC26</f>
        <v>1</v>
      </c>
      <c r="AC25" s="200">
        <f>Sheet1!AD26</f>
        <v>1</v>
      </c>
      <c r="AD25" s="200">
        <f>Sheet1!AE26</f>
        <v>1</v>
      </c>
      <c r="AE25" s="200">
        <f>Sheet1!AF26</f>
        <v>1</v>
      </c>
      <c r="AF25" s="201">
        <f>Sheet1!AG26</f>
        <v>1</v>
      </c>
    </row>
    <row r="26" spans="2:32" ht="20.25" customHeight="1" thickBot="1" x14ac:dyDescent="0.25">
      <c r="C26" s="222"/>
      <c r="D26" s="151">
        <v>14</v>
      </c>
      <c r="E26" s="152">
        <v>0</v>
      </c>
      <c r="F26" s="152">
        <v>0</v>
      </c>
      <c r="G26" s="152">
        <v>0</v>
      </c>
      <c r="H26" s="152">
        <v>0</v>
      </c>
      <c r="I26" s="152">
        <v>0</v>
      </c>
      <c r="J26" s="152">
        <v>0</v>
      </c>
      <c r="K26" s="152">
        <v>0</v>
      </c>
      <c r="L26" s="152">
        <v>0</v>
      </c>
      <c r="M26" s="152">
        <v>0</v>
      </c>
      <c r="N26" s="152">
        <v>0</v>
      </c>
      <c r="O26" s="152">
        <v>0</v>
      </c>
      <c r="P26" s="152">
        <v>0</v>
      </c>
      <c r="S26" s="222"/>
      <c r="T26" s="151">
        <v>14</v>
      </c>
      <c r="U26" s="199">
        <f>Sheet1!V27</f>
        <v>1</v>
      </c>
      <c r="V26" s="200">
        <f>Sheet1!W27</f>
        <v>1</v>
      </c>
      <c r="W26" s="200">
        <f>Sheet1!X27</f>
        <v>1</v>
      </c>
      <c r="X26" s="200">
        <f>Sheet1!Y27</f>
        <v>1</v>
      </c>
      <c r="Y26" s="200">
        <f>Sheet1!Z27</f>
        <v>1</v>
      </c>
      <c r="Z26" s="200">
        <f>Sheet1!AA27</f>
        <v>3</v>
      </c>
      <c r="AA26" s="200">
        <f>Sheet1!AB27</f>
        <v>3</v>
      </c>
      <c r="AB26" s="200">
        <f>Sheet1!AC27</f>
        <v>3</v>
      </c>
      <c r="AC26" s="200">
        <f>Sheet1!AD27</f>
        <v>3</v>
      </c>
      <c r="AD26" s="200">
        <f>Sheet1!AE27</f>
        <v>3</v>
      </c>
      <c r="AE26" s="200">
        <f>Sheet1!AF27</f>
        <v>1</v>
      </c>
      <c r="AF26" s="201">
        <f>Sheet1!AG27</f>
        <v>1</v>
      </c>
    </row>
    <row r="27" spans="2:32" ht="20.100000000000001" customHeight="1" thickBot="1" x14ac:dyDescent="0.25">
      <c r="C27" s="222"/>
      <c r="D27" s="151">
        <v>15</v>
      </c>
      <c r="E27" s="152">
        <v>0</v>
      </c>
      <c r="F27" s="152">
        <v>0</v>
      </c>
      <c r="G27" s="152">
        <v>0</v>
      </c>
      <c r="H27" s="152">
        <v>0</v>
      </c>
      <c r="I27" s="152">
        <v>0</v>
      </c>
      <c r="J27" s="152">
        <v>0</v>
      </c>
      <c r="K27" s="152">
        <v>0</v>
      </c>
      <c r="L27" s="152">
        <v>0</v>
      </c>
      <c r="M27" s="152">
        <v>0</v>
      </c>
      <c r="N27" s="152">
        <v>0</v>
      </c>
      <c r="O27" s="152">
        <v>0</v>
      </c>
      <c r="P27" s="152">
        <v>0</v>
      </c>
      <c r="S27" s="222"/>
      <c r="T27" s="151">
        <v>15</v>
      </c>
      <c r="U27" s="199">
        <f>Sheet1!V28</f>
        <v>1</v>
      </c>
      <c r="V27" s="200">
        <f>Sheet1!W28</f>
        <v>1</v>
      </c>
      <c r="W27" s="200">
        <f>Sheet1!X28</f>
        <v>1</v>
      </c>
      <c r="X27" s="200">
        <f>Sheet1!Y28</f>
        <v>1</v>
      </c>
      <c r="Y27" s="200">
        <f>Sheet1!Z28</f>
        <v>1</v>
      </c>
      <c r="Z27" s="200">
        <f>Sheet1!AA28</f>
        <v>3</v>
      </c>
      <c r="AA27" s="200">
        <f>Sheet1!AB28</f>
        <v>3</v>
      </c>
      <c r="AB27" s="200">
        <f>Sheet1!AC28</f>
        <v>3</v>
      </c>
      <c r="AC27" s="200">
        <f>Sheet1!AD28</f>
        <v>3</v>
      </c>
      <c r="AD27" s="200">
        <f>Sheet1!AE28</f>
        <v>3</v>
      </c>
      <c r="AE27" s="200">
        <f>Sheet1!AF28</f>
        <v>1</v>
      </c>
      <c r="AF27" s="201">
        <f>Sheet1!AG28</f>
        <v>1</v>
      </c>
    </row>
    <row r="28" spans="2:32" ht="20.25" customHeight="1" thickBot="1" x14ac:dyDescent="0.25">
      <c r="C28" s="222"/>
      <c r="D28" s="151">
        <v>16</v>
      </c>
      <c r="E28" s="152">
        <v>0</v>
      </c>
      <c r="F28" s="152">
        <v>0</v>
      </c>
      <c r="G28" s="152">
        <v>0</v>
      </c>
      <c r="H28" s="152">
        <v>0</v>
      </c>
      <c r="I28" s="152">
        <v>0</v>
      </c>
      <c r="J28" s="152">
        <v>0</v>
      </c>
      <c r="K28" s="152">
        <v>0</v>
      </c>
      <c r="L28" s="152">
        <v>0</v>
      </c>
      <c r="M28" s="152">
        <v>0</v>
      </c>
      <c r="N28" s="152">
        <v>0</v>
      </c>
      <c r="O28" s="152">
        <v>0</v>
      </c>
      <c r="P28" s="152">
        <v>0</v>
      </c>
      <c r="S28" s="222"/>
      <c r="T28" s="151">
        <v>16</v>
      </c>
      <c r="U28" s="199">
        <f>Sheet1!V29</f>
        <v>1</v>
      </c>
      <c r="V28" s="200">
        <f>Sheet1!W29</f>
        <v>1</v>
      </c>
      <c r="W28" s="200">
        <f>Sheet1!X29</f>
        <v>1</v>
      </c>
      <c r="X28" s="200">
        <f>Sheet1!Y29</f>
        <v>1</v>
      </c>
      <c r="Y28" s="200">
        <f>Sheet1!Z29</f>
        <v>1</v>
      </c>
      <c r="Z28" s="200">
        <f>Sheet1!AA29</f>
        <v>3</v>
      </c>
      <c r="AA28" s="200">
        <f>Sheet1!AB29</f>
        <v>3</v>
      </c>
      <c r="AB28" s="200">
        <f>Sheet1!AC29</f>
        <v>3</v>
      </c>
      <c r="AC28" s="200">
        <f>Sheet1!AD29</f>
        <v>3</v>
      </c>
      <c r="AD28" s="200">
        <f>Sheet1!AE29</f>
        <v>3</v>
      </c>
      <c r="AE28" s="200">
        <f>Sheet1!AF29</f>
        <v>1</v>
      </c>
      <c r="AF28" s="201">
        <f>Sheet1!AG29</f>
        <v>1</v>
      </c>
    </row>
    <row r="29" spans="2:32" ht="20.25" customHeight="1" thickBot="1" x14ac:dyDescent="0.25">
      <c r="C29" s="222"/>
      <c r="D29" s="151">
        <v>17</v>
      </c>
      <c r="E29" s="152">
        <v>0</v>
      </c>
      <c r="F29" s="152">
        <v>0</v>
      </c>
      <c r="G29" s="152">
        <v>0</v>
      </c>
      <c r="H29" s="152">
        <v>0</v>
      </c>
      <c r="I29" s="152">
        <v>0</v>
      </c>
      <c r="J29" s="152">
        <v>0</v>
      </c>
      <c r="K29" s="152">
        <v>0</v>
      </c>
      <c r="L29" s="152">
        <v>0</v>
      </c>
      <c r="M29" s="152">
        <v>0</v>
      </c>
      <c r="N29" s="152">
        <v>0</v>
      </c>
      <c r="O29" s="152">
        <v>0</v>
      </c>
      <c r="P29" s="152">
        <v>0</v>
      </c>
      <c r="S29" s="222"/>
      <c r="T29" s="151">
        <v>17</v>
      </c>
      <c r="U29" s="199">
        <f>Sheet1!V30</f>
        <v>1</v>
      </c>
      <c r="V29" s="200">
        <f>Sheet1!W30</f>
        <v>1</v>
      </c>
      <c r="W29" s="200">
        <f>Sheet1!X30</f>
        <v>1</v>
      </c>
      <c r="X29" s="200">
        <f>Sheet1!Y30</f>
        <v>1</v>
      </c>
      <c r="Y29" s="200">
        <f>Sheet1!Z30</f>
        <v>1</v>
      </c>
      <c r="Z29" s="200">
        <f>Sheet1!AA30</f>
        <v>3</v>
      </c>
      <c r="AA29" s="200">
        <f>Sheet1!AB30</f>
        <v>3</v>
      </c>
      <c r="AB29" s="200">
        <f>Sheet1!AC30</f>
        <v>3</v>
      </c>
      <c r="AC29" s="200">
        <f>Sheet1!AD30</f>
        <v>3</v>
      </c>
      <c r="AD29" s="200">
        <f>Sheet1!AE30</f>
        <v>3</v>
      </c>
      <c r="AE29" s="200">
        <f>Sheet1!AF30</f>
        <v>1</v>
      </c>
      <c r="AF29" s="201">
        <f>Sheet1!AG30</f>
        <v>1</v>
      </c>
    </row>
    <row r="30" spans="2:32" ht="20.25" customHeight="1" thickBot="1" x14ac:dyDescent="0.25">
      <c r="C30" s="222"/>
      <c r="D30" s="151">
        <v>18</v>
      </c>
      <c r="E30" s="152">
        <v>0</v>
      </c>
      <c r="F30" s="152">
        <v>0</v>
      </c>
      <c r="G30" s="152">
        <v>0</v>
      </c>
      <c r="H30" s="152">
        <v>0</v>
      </c>
      <c r="I30" s="152">
        <v>0</v>
      </c>
      <c r="J30" s="152">
        <v>0</v>
      </c>
      <c r="K30" s="152">
        <v>0</v>
      </c>
      <c r="L30" s="152">
        <v>0</v>
      </c>
      <c r="M30" s="152">
        <v>0</v>
      </c>
      <c r="N30" s="152">
        <v>0</v>
      </c>
      <c r="O30" s="152">
        <v>0</v>
      </c>
      <c r="P30" s="152">
        <v>0</v>
      </c>
      <c r="S30" s="222"/>
      <c r="T30" s="151">
        <v>18</v>
      </c>
      <c r="U30" s="199">
        <f>Sheet1!V31</f>
        <v>2</v>
      </c>
      <c r="V30" s="200">
        <f>Sheet1!W31</f>
        <v>2</v>
      </c>
      <c r="W30" s="200">
        <f>Sheet1!X31</f>
        <v>2</v>
      </c>
      <c r="X30" s="200">
        <f>Sheet1!Y31</f>
        <v>2</v>
      </c>
      <c r="Y30" s="200">
        <f>Sheet1!Z31</f>
        <v>2</v>
      </c>
      <c r="Z30" s="200">
        <f>Sheet1!AA31</f>
        <v>1</v>
      </c>
      <c r="AA30" s="200">
        <f>Sheet1!AB31</f>
        <v>1</v>
      </c>
      <c r="AB30" s="200">
        <f>Sheet1!AC31</f>
        <v>1</v>
      </c>
      <c r="AC30" s="200">
        <f>Sheet1!AD31</f>
        <v>1</v>
      </c>
      <c r="AD30" s="200">
        <f>Sheet1!AE31</f>
        <v>1</v>
      </c>
      <c r="AE30" s="200">
        <f>Sheet1!AF31</f>
        <v>2</v>
      </c>
      <c r="AF30" s="201">
        <f>Sheet1!AG31</f>
        <v>2</v>
      </c>
    </row>
    <row r="31" spans="2:32" ht="20.25" customHeight="1" thickBot="1" x14ac:dyDescent="0.25">
      <c r="C31" s="222"/>
      <c r="D31" s="151">
        <v>19</v>
      </c>
      <c r="E31" s="152">
        <v>0</v>
      </c>
      <c r="F31" s="152">
        <v>0</v>
      </c>
      <c r="G31" s="152">
        <v>0</v>
      </c>
      <c r="H31" s="152">
        <v>0</v>
      </c>
      <c r="I31" s="152">
        <v>0</v>
      </c>
      <c r="J31" s="152">
        <v>0</v>
      </c>
      <c r="K31" s="152">
        <v>0</v>
      </c>
      <c r="L31" s="152">
        <v>0</v>
      </c>
      <c r="M31" s="152">
        <v>0</v>
      </c>
      <c r="N31" s="152">
        <v>0</v>
      </c>
      <c r="O31" s="152">
        <v>0</v>
      </c>
      <c r="P31" s="152">
        <v>0</v>
      </c>
      <c r="S31" s="222"/>
      <c r="T31" s="151">
        <v>19</v>
      </c>
      <c r="U31" s="199">
        <f>Sheet1!V32</f>
        <v>2</v>
      </c>
      <c r="V31" s="200">
        <f>Sheet1!W32</f>
        <v>2</v>
      </c>
      <c r="W31" s="200">
        <f>Sheet1!X32</f>
        <v>2</v>
      </c>
      <c r="X31" s="200">
        <f>Sheet1!Y32</f>
        <v>2</v>
      </c>
      <c r="Y31" s="200">
        <f>Sheet1!Z32</f>
        <v>2</v>
      </c>
      <c r="Z31" s="200">
        <f>Sheet1!AA32</f>
        <v>1</v>
      </c>
      <c r="AA31" s="200">
        <f>Sheet1!AB32</f>
        <v>1</v>
      </c>
      <c r="AB31" s="200">
        <f>Sheet1!AC32</f>
        <v>1</v>
      </c>
      <c r="AC31" s="200">
        <f>Sheet1!AD32</f>
        <v>1</v>
      </c>
      <c r="AD31" s="200">
        <f>Sheet1!AE32</f>
        <v>1</v>
      </c>
      <c r="AE31" s="200">
        <f>Sheet1!AF32</f>
        <v>2</v>
      </c>
      <c r="AF31" s="201">
        <f>Sheet1!AG32</f>
        <v>2</v>
      </c>
    </row>
    <row r="32" spans="2:32" ht="20.25" customHeight="1" thickBot="1" x14ac:dyDescent="0.25">
      <c r="C32" s="222"/>
      <c r="D32" s="151">
        <v>20</v>
      </c>
      <c r="E32" s="152">
        <v>0</v>
      </c>
      <c r="F32" s="152">
        <v>0</v>
      </c>
      <c r="G32" s="152">
        <v>0</v>
      </c>
      <c r="H32" s="152">
        <v>0</v>
      </c>
      <c r="I32" s="152">
        <v>0</v>
      </c>
      <c r="J32" s="152">
        <v>0</v>
      </c>
      <c r="K32" s="152">
        <v>0</v>
      </c>
      <c r="L32" s="152">
        <v>0</v>
      </c>
      <c r="M32" s="152">
        <v>0</v>
      </c>
      <c r="N32" s="152">
        <v>0</v>
      </c>
      <c r="O32" s="152">
        <v>0</v>
      </c>
      <c r="P32" s="152">
        <v>0</v>
      </c>
      <c r="S32" s="222"/>
      <c r="T32" s="151">
        <v>20</v>
      </c>
      <c r="U32" s="199">
        <f>Sheet1!V33</f>
        <v>2</v>
      </c>
      <c r="V32" s="200">
        <f>Sheet1!W33</f>
        <v>2</v>
      </c>
      <c r="W32" s="200">
        <f>Sheet1!X33</f>
        <v>2</v>
      </c>
      <c r="X32" s="200">
        <f>Sheet1!Y33</f>
        <v>2</v>
      </c>
      <c r="Y32" s="200">
        <f>Sheet1!Z33</f>
        <v>2</v>
      </c>
      <c r="Z32" s="200">
        <f>Sheet1!AA33</f>
        <v>1</v>
      </c>
      <c r="AA32" s="200">
        <f>Sheet1!AB33</f>
        <v>1</v>
      </c>
      <c r="AB32" s="200">
        <f>Sheet1!AC33</f>
        <v>1</v>
      </c>
      <c r="AC32" s="200">
        <f>Sheet1!AD33</f>
        <v>1</v>
      </c>
      <c r="AD32" s="200">
        <f>Sheet1!AE33</f>
        <v>1</v>
      </c>
      <c r="AE32" s="200">
        <f>Sheet1!AF33</f>
        <v>2</v>
      </c>
      <c r="AF32" s="201">
        <f>Sheet1!AG33</f>
        <v>2</v>
      </c>
    </row>
    <row r="33" spans="1:32" ht="20.25" customHeight="1" thickBot="1" x14ac:dyDescent="0.25">
      <c r="C33" s="222"/>
      <c r="D33" s="151">
        <v>21</v>
      </c>
      <c r="E33" s="152">
        <v>0</v>
      </c>
      <c r="F33" s="152">
        <v>0</v>
      </c>
      <c r="G33" s="152">
        <v>0</v>
      </c>
      <c r="H33" s="152">
        <v>0</v>
      </c>
      <c r="I33" s="152">
        <v>0</v>
      </c>
      <c r="J33" s="152">
        <v>0</v>
      </c>
      <c r="K33" s="152">
        <v>0</v>
      </c>
      <c r="L33" s="152">
        <v>0</v>
      </c>
      <c r="M33" s="152">
        <v>0</v>
      </c>
      <c r="N33" s="152">
        <v>0</v>
      </c>
      <c r="O33" s="152">
        <v>0</v>
      </c>
      <c r="P33" s="152">
        <v>0</v>
      </c>
      <c r="S33" s="222"/>
      <c r="T33" s="151">
        <v>21</v>
      </c>
      <c r="U33" s="199">
        <f>Sheet1!V34</f>
        <v>2</v>
      </c>
      <c r="V33" s="200">
        <f>Sheet1!W34</f>
        <v>2</v>
      </c>
      <c r="W33" s="200">
        <f>Sheet1!X34</f>
        <v>2</v>
      </c>
      <c r="X33" s="200">
        <f>Sheet1!Y34</f>
        <v>2</v>
      </c>
      <c r="Y33" s="200">
        <f>Sheet1!Z34</f>
        <v>2</v>
      </c>
      <c r="Z33" s="200">
        <f>Sheet1!AA34</f>
        <v>1</v>
      </c>
      <c r="AA33" s="200">
        <f>Sheet1!AB34</f>
        <v>1</v>
      </c>
      <c r="AB33" s="200">
        <f>Sheet1!AC34</f>
        <v>1</v>
      </c>
      <c r="AC33" s="200">
        <f>Sheet1!AD34</f>
        <v>1</v>
      </c>
      <c r="AD33" s="200">
        <f>Sheet1!AE34</f>
        <v>1</v>
      </c>
      <c r="AE33" s="200">
        <f>Sheet1!AF34</f>
        <v>2</v>
      </c>
      <c r="AF33" s="201">
        <f>Sheet1!AG34</f>
        <v>2</v>
      </c>
    </row>
    <row r="34" spans="1:32" ht="20.25" customHeight="1" thickBot="1" x14ac:dyDescent="0.25">
      <c r="C34" s="222"/>
      <c r="D34" s="151">
        <v>22</v>
      </c>
      <c r="E34" s="152">
        <v>0</v>
      </c>
      <c r="F34" s="152">
        <v>0</v>
      </c>
      <c r="G34" s="152">
        <v>0</v>
      </c>
      <c r="H34" s="152">
        <v>0</v>
      </c>
      <c r="I34" s="152">
        <v>0</v>
      </c>
      <c r="J34" s="152">
        <v>0</v>
      </c>
      <c r="K34" s="152">
        <v>0</v>
      </c>
      <c r="L34" s="152">
        <v>0</v>
      </c>
      <c r="M34" s="152">
        <v>0</v>
      </c>
      <c r="N34" s="152">
        <v>0</v>
      </c>
      <c r="O34" s="152">
        <v>0</v>
      </c>
      <c r="P34" s="152">
        <v>0</v>
      </c>
      <c r="S34" s="222"/>
      <c r="T34" s="151">
        <v>22</v>
      </c>
      <c r="U34" s="199">
        <f>Sheet1!V35</f>
        <v>2</v>
      </c>
      <c r="V34" s="200">
        <f>Sheet1!W35</f>
        <v>2</v>
      </c>
      <c r="W34" s="200">
        <f>Sheet1!X35</f>
        <v>2</v>
      </c>
      <c r="X34" s="200">
        <f>Sheet1!Y35</f>
        <v>2</v>
      </c>
      <c r="Y34" s="200">
        <f>Sheet1!Z35</f>
        <v>2</v>
      </c>
      <c r="Z34" s="200">
        <f>Sheet1!AA35</f>
        <v>1</v>
      </c>
      <c r="AA34" s="200">
        <f>Sheet1!AB35</f>
        <v>1</v>
      </c>
      <c r="AB34" s="200">
        <f>Sheet1!AC35</f>
        <v>1</v>
      </c>
      <c r="AC34" s="200">
        <f>Sheet1!AD35</f>
        <v>1</v>
      </c>
      <c r="AD34" s="200">
        <f>Sheet1!AE35</f>
        <v>1</v>
      </c>
      <c r="AE34" s="200">
        <f>Sheet1!AF35</f>
        <v>2</v>
      </c>
      <c r="AF34" s="201">
        <f>Sheet1!AG35</f>
        <v>2</v>
      </c>
    </row>
    <row r="35" spans="1:32" ht="20.25" customHeight="1" thickBot="1" x14ac:dyDescent="0.25">
      <c r="C35" s="222"/>
      <c r="D35" s="151">
        <v>23</v>
      </c>
      <c r="E35" s="152">
        <v>0</v>
      </c>
      <c r="F35" s="152">
        <v>0</v>
      </c>
      <c r="G35" s="152">
        <v>0</v>
      </c>
      <c r="H35" s="152">
        <v>0</v>
      </c>
      <c r="I35" s="152">
        <v>0</v>
      </c>
      <c r="J35" s="152">
        <v>0</v>
      </c>
      <c r="K35" s="152">
        <v>0</v>
      </c>
      <c r="L35" s="152">
        <v>0</v>
      </c>
      <c r="M35" s="152">
        <v>0</v>
      </c>
      <c r="N35" s="152">
        <v>0</v>
      </c>
      <c r="O35" s="152">
        <v>0</v>
      </c>
      <c r="P35" s="152">
        <v>0</v>
      </c>
      <c r="S35" s="222"/>
      <c r="T35" s="151">
        <v>23</v>
      </c>
      <c r="U35" s="199">
        <f>Sheet1!V36</f>
        <v>1</v>
      </c>
      <c r="V35" s="200">
        <f>Sheet1!W36</f>
        <v>1</v>
      </c>
      <c r="W35" s="200">
        <f>Sheet1!X36</f>
        <v>1</v>
      </c>
      <c r="X35" s="200">
        <f>Sheet1!Y36</f>
        <v>1</v>
      </c>
      <c r="Y35" s="200">
        <f>Sheet1!Z36</f>
        <v>1</v>
      </c>
      <c r="Z35" s="200">
        <f>Sheet1!AA36</f>
        <v>1</v>
      </c>
      <c r="AA35" s="200">
        <f>Sheet1!AB36</f>
        <v>1</v>
      </c>
      <c r="AB35" s="200">
        <f>Sheet1!AC36</f>
        <v>1</v>
      </c>
      <c r="AC35" s="200">
        <f>Sheet1!AD36</f>
        <v>1</v>
      </c>
      <c r="AD35" s="200">
        <f>Sheet1!AE36</f>
        <v>1</v>
      </c>
      <c r="AE35" s="200">
        <f>Sheet1!AF36</f>
        <v>1</v>
      </c>
      <c r="AF35" s="201">
        <f>Sheet1!AG36</f>
        <v>1</v>
      </c>
    </row>
    <row r="36" spans="1:32" ht="20.25" customHeight="1" thickBot="1" x14ac:dyDescent="0.25">
      <c r="C36" s="222"/>
      <c r="D36" s="151">
        <v>24</v>
      </c>
      <c r="E36" s="152">
        <v>0</v>
      </c>
      <c r="F36" s="152">
        <v>0</v>
      </c>
      <c r="G36" s="152">
        <v>0</v>
      </c>
      <c r="H36" s="152">
        <v>0</v>
      </c>
      <c r="I36" s="152">
        <v>0</v>
      </c>
      <c r="J36" s="152">
        <v>0</v>
      </c>
      <c r="K36" s="152">
        <v>0</v>
      </c>
      <c r="L36" s="152">
        <v>0</v>
      </c>
      <c r="M36" s="152">
        <v>0</v>
      </c>
      <c r="N36" s="152">
        <v>0</v>
      </c>
      <c r="O36" s="152">
        <v>0</v>
      </c>
      <c r="P36" s="152">
        <v>0</v>
      </c>
      <c r="S36" s="222"/>
      <c r="T36" s="151">
        <v>24</v>
      </c>
      <c r="U36" s="202">
        <f>Sheet1!V37</f>
        <v>1</v>
      </c>
      <c r="V36" s="203">
        <f>Sheet1!W37</f>
        <v>1</v>
      </c>
      <c r="W36" s="200">
        <f>Sheet1!X37</f>
        <v>1</v>
      </c>
      <c r="X36" s="203">
        <f>Sheet1!Y37</f>
        <v>1</v>
      </c>
      <c r="Y36" s="203">
        <f>Sheet1!Z37</f>
        <v>1</v>
      </c>
      <c r="Z36" s="203">
        <f>Sheet1!AA37</f>
        <v>1</v>
      </c>
      <c r="AA36" s="203">
        <f>Sheet1!AB37</f>
        <v>1</v>
      </c>
      <c r="AB36" s="203">
        <f>Sheet1!AC37</f>
        <v>1</v>
      </c>
      <c r="AC36" s="203">
        <f>Sheet1!AD37</f>
        <v>1</v>
      </c>
      <c r="AD36" s="203">
        <f>Sheet1!AE37</f>
        <v>1</v>
      </c>
      <c r="AE36" s="203">
        <f>Sheet1!AF37</f>
        <v>1</v>
      </c>
      <c r="AF36" s="204">
        <f>Sheet1!AG37</f>
        <v>1</v>
      </c>
    </row>
    <row r="37" spans="1:32" ht="20.25" customHeight="1" x14ac:dyDescent="0.2">
      <c r="A37" s="236" t="s">
        <v>107</v>
      </c>
      <c r="B37" s="236"/>
      <c r="C37" s="236"/>
      <c r="D37" s="236"/>
      <c r="E37" s="237" t="e">
        <f>IF(AI15&gt;25%,"","Not Met")</f>
        <v>#DIV/0!</v>
      </c>
      <c r="F37" s="237" t="e">
        <f t="shared" ref="F37:P37" si="3">IF(AJ15&gt;25%,"","Not Met")</f>
        <v>#DIV/0!</v>
      </c>
      <c r="G37" s="237" t="e">
        <f t="shared" si="3"/>
        <v>#DIV/0!</v>
      </c>
      <c r="H37" s="237" t="e">
        <f t="shared" si="3"/>
        <v>#DIV/0!</v>
      </c>
      <c r="I37" s="237" t="e">
        <f t="shared" si="3"/>
        <v>#DIV/0!</v>
      </c>
      <c r="J37" s="237" t="e">
        <f t="shared" si="3"/>
        <v>#DIV/0!</v>
      </c>
      <c r="K37" s="237" t="e">
        <f t="shared" si="3"/>
        <v>#DIV/0!</v>
      </c>
      <c r="L37" s="237" t="e">
        <f t="shared" si="3"/>
        <v>#DIV/0!</v>
      </c>
      <c r="M37" s="237" t="e">
        <f t="shared" si="3"/>
        <v>#DIV/0!</v>
      </c>
      <c r="N37" s="237" t="e">
        <f t="shared" si="3"/>
        <v>#DIV/0!</v>
      </c>
      <c r="O37" s="237" t="e">
        <f t="shared" si="3"/>
        <v>#DIV/0!</v>
      </c>
      <c r="P37" s="237" t="e">
        <f t="shared" si="3"/>
        <v>#DIV/0!</v>
      </c>
    </row>
    <row r="38" spans="1:32" ht="20.25" customHeight="1" x14ac:dyDescent="0.2">
      <c r="A38" s="216" t="s">
        <v>58</v>
      </c>
      <c r="B38" s="217"/>
      <c r="C38" s="218"/>
      <c r="D38" s="219"/>
      <c r="E38" s="220"/>
      <c r="F38" s="220"/>
      <c r="G38" s="220"/>
      <c r="H38" s="220"/>
      <c r="I38" s="220"/>
      <c r="J38" s="220"/>
      <c r="K38" s="220"/>
      <c r="L38" s="220"/>
      <c r="M38" s="220"/>
      <c r="N38" s="220"/>
      <c r="O38" s="220"/>
      <c r="P38" s="220"/>
      <c r="Q38" s="217"/>
      <c r="R38" s="217"/>
      <c r="S38" s="217"/>
      <c r="T38" s="217"/>
      <c r="U38" s="217"/>
      <c r="V38" s="217"/>
      <c r="W38" s="217"/>
      <c r="X38" s="217"/>
      <c r="Y38" s="217"/>
      <c r="Z38" s="217"/>
      <c r="AA38" s="217"/>
      <c r="AB38" s="217"/>
      <c r="AC38" s="217"/>
      <c r="AD38" s="217"/>
      <c r="AE38" s="217"/>
      <c r="AF38" s="217"/>
    </row>
    <row r="39" spans="1:32" ht="20.25" customHeight="1" x14ac:dyDescent="0.2">
      <c r="B39" s="189"/>
      <c r="C39" s="213"/>
      <c r="D39" s="214"/>
      <c r="E39" s="215"/>
      <c r="F39" s="215"/>
      <c r="G39" s="215"/>
      <c r="H39" s="215"/>
      <c r="I39" s="215"/>
      <c r="J39" s="215"/>
      <c r="K39" s="215"/>
      <c r="L39" s="215"/>
      <c r="M39" s="215"/>
      <c r="N39" s="215"/>
      <c r="O39" s="215"/>
      <c r="P39" s="215"/>
      <c r="Q39" s="189"/>
    </row>
    <row r="40" spans="1:32" ht="20.25" customHeight="1" x14ac:dyDescent="0.2">
      <c r="B40" s="155" t="s">
        <v>0</v>
      </c>
      <c r="C40" s="156"/>
      <c r="D40" s="156"/>
      <c r="E40" s="157">
        <v>40209</v>
      </c>
      <c r="F40" s="157">
        <v>40237</v>
      </c>
      <c r="G40" s="157">
        <v>40268</v>
      </c>
      <c r="H40" s="157">
        <v>40298</v>
      </c>
      <c r="I40" s="157">
        <v>40329</v>
      </c>
      <c r="J40" s="157">
        <v>40359</v>
      </c>
      <c r="K40" s="157">
        <v>40390</v>
      </c>
      <c r="L40" s="157">
        <v>40421</v>
      </c>
      <c r="M40" s="157">
        <v>40451</v>
      </c>
      <c r="N40" s="157">
        <v>40482</v>
      </c>
      <c r="O40" s="157">
        <v>40512</v>
      </c>
      <c r="P40" s="157">
        <v>40543</v>
      </c>
      <c r="Q40" s="158" t="s">
        <v>2</v>
      </c>
    </row>
    <row r="41" spans="1:32" ht="20.25" customHeight="1" x14ac:dyDescent="0.2">
      <c r="B41" s="159" t="s">
        <v>6</v>
      </c>
      <c r="C41" s="160"/>
      <c r="D41" s="160"/>
      <c r="E41" s="161">
        <f>+SUM(E13:E36)</f>
        <v>0</v>
      </c>
      <c r="F41" s="161">
        <f t="shared" ref="F41:P41" si="4">+SUM(F13:F36)</f>
        <v>0</v>
      </c>
      <c r="G41" s="161">
        <f t="shared" si="4"/>
        <v>0</v>
      </c>
      <c r="H41" s="161">
        <f t="shared" si="4"/>
        <v>0</v>
      </c>
      <c r="I41" s="161">
        <f t="shared" si="4"/>
        <v>0</v>
      </c>
      <c r="J41" s="161">
        <f t="shared" si="4"/>
        <v>0</v>
      </c>
      <c r="K41" s="161">
        <f t="shared" si="4"/>
        <v>0</v>
      </c>
      <c r="L41" s="161">
        <f t="shared" si="4"/>
        <v>0</v>
      </c>
      <c r="M41" s="161">
        <f t="shared" si="4"/>
        <v>0</v>
      </c>
      <c r="N41" s="161">
        <f t="shared" si="4"/>
        <v>0</v>
      </c>
      <c r="O41" s="161">
        <f t="shared" si="4"/>
        <v>0</v>
      </c>
      <c r="P41" s="161">
        <f t="shared" si="4"/>
        <v>0</v>
      </c>
      <c r="Q41" s="162">
        <f t="shared" ref="Q41:Q46" si="5">SUM(E41:P41)</f>
        <v>0</v>
      </c>
    </row>
    <row r="42" spans="1:32" ht="20.25" customHeight="1" x14ac:dyDescent="0.2">
      <c r="B42" s="159" t="s">
        <v>37</v>
      </c>
      <c r="C42" s="160"/>
      <c r="D42" s="160"/>
      <c r="E42" s="161">
        <v>31</v>
      </c>
      <c r="F42" s="163">
        <v>28.25</v>
      </c>
      <c r="G42" s="161">
        <v>31</v>
      </c>
      <c r="H42" s="161">
        <v>30</v>
      </c>
      <c r="I42" s="161">
        <v>31</v>
      </c>
      <c r="J42" s="161">
        <v>30</v>
      </c>
      <c r="K42" s="161">
        <v>31</v>
      </c>
      <c r="L42" s="161">
        <v>31</v>
      </c>
      <c r="M42" s="161">
        <v>30</v>
      </c>
      <c r="N42" s="161">
        <v>31</v>
      </c>
      <c r="O42" s="161">
        <v>30</v>
      </c>
      <c r="P42" s="161">
        <v>31</v>
      </c>
      <c r="Q42" s="164">
        <f t="shared" si="5"/>
        <v>365.25</v>
      </c>
    </row>
    <row r="43" spans="1:32" ht="20.25" customHeight="1" x14ac:dyDescent="0.2">
      <c r="B43" s="159" t="s">
        <v>38</v>
      </c>
      <c r="C43" s="160"/>
      <c r="D43" s="160"/>
      <c r="E43" s="165">
        <f>(52*2)/12</f>
        <v>8.6666666666666661</v>
      </c>
      <c r="F43" s="165">
        <f t="shared" ref="F43:P43" si="6">(52*2)/12</f>
        <v>8.6666666666666661</v>
      </c>
      <c r="G43" s="165">
        <f t="shared" si="6"/>
        <v>8.6666666666666661</v>
      </c>
      <c r="H43" s="165">
        <f t="shared" si="6"/>
        <v>8.6666666666666661</v>
      </c>
      <c r="I43" s="165">
        <f t="shared" si="6"/>
        <v>8.6666666666666661</v>
      </c>
      <c r="J43" s="165">
        <f t="shared" si="6"/>
        <v>8.6666666666666661</v>
      </c>
      <c r="K43" s="165">
        <f t="shared" si="6"/>
        <v>8.6666666666666661</v>
      </c>
      <c r="L43" s="165">
        <f t="shared" si="6"/>
        <v>8.6666666666666661</v>
      </c>
      <c r="M43" s="165">
        <f t="shared" si="6"/>
        <v>8.6666666666666661</v>
      </c>
      <c r="N43" s="165">
        <f t="shared" si="6"/>
        <v>8.6666666666666661</v>
      </c>
      <c r="O43" s="165">
        <f t="shared" si="6"/>
        <v>8.6666666666666661</v>
      </c>
      <c r="P43" s="165">
        <f t="shared" si="6"/>
        <v>8.6666666666666661</v>
      </c>
      <c r="Q43" s="164">
        <f t="shared" si="5"/>
        <v>104.00000000000001</v>
      </c>
    </row>
    <row r="44" spans="1:32" ht="20.25" customHeight="1" x14ac:dyDescent="0.2">
      <c r="B44" s="159" t="s">
        <v>39</v>
      </c>
      <c r="C44" s="160"/>
      <c r="D44" s="160"/>
      <c r="E44" s="161">
        <f>E42-E43</f>
        <v>22.333333333333336</v>
      </c>
      <c r="F44" s="161">
        <f t="shared" ref="F44:P44" si="7">F42-F43</f>
        <v>19.583333333333336</v>
      </c>
      <c r="G44" s="161">
        <f t="shared" si="7"/>
        <v>22.333333333333336</v>
      </c>
      <c r="H44" s="161">
        <f t="shared" si="7"/>
        <v>21.333333333333336</v>
      </c>
      <c r="I44" s="161">
        <f t="shared" si="7"/>
        <v>22.333333333333336</v>
      </c>
      <c r="J44" s="161">
        <f t="shared" si="7"/>
        <v>21.333333333333336</v>
      </c>
      <c r="K44" s="161">
        <f t="shared" si="7"/>
        <v>22.333333333333336</v>
      </c>
      <c r="L44" s="161">
        <f t="shared" si="7"/>
        <v>22.333333333333336</v>
      </c>
      <c r="M44" s="161">
        <f t="shared" si="7"/>
        <v>21.333333333333336</v>
      </c>
      <c r="N44" s="161">
        <f t="shared" si="7"/>
        <v>22.333333333333336</v>
      </c>
      <c r="O44" s="161">
        <f t="shared" si="7"/>
        <v>21.333333333333336</v>
      </c>
      <c r="P44" s="161">
        <f t="shared" si="7"/>
        <v>22.333333333333336</v>
      </c>
      <c r="Q44" s="164">
        <f t="shared" si="5"/>
        <v>261.25000000000006</v>
      </c>
    </row>
    <row r="45" spans="1:32" ht="20.25" customHeight="1" x14ac:dyDescent="0.2">
      <c r="B45" s="166" t="s">
        <v>5</v>
      </c>
      <c r="C45" s="167"/>
      <c r="D45" s="167"/>
      <c r="E45" s="168">
        <f>+E41*E42</f>
        <v>0</v>
      </c>
      <c r="F45" s="168">
        <f t="shared" ref="F45:P45" si="8">+F41*F42</f>
        <v>0</v>
      </c>
      <c r="G45" s="168">
        <f t="shared" si="8"/>
        <v>0</v>
      </c>
      <c r="H45" s="168">
        <f t="shared" si="8"/>
        <v>0</v>
      </c>
      <c r="I45" s="168">
        <f t="shared" si="8"/>
        <v>0</v>
      </c>
      <c r="J45" s="168">
        <f t="shared" si="8"/>
        <v>0</v>
      </c>
      <c r="K45" s="168">
        <f t="shared" si="8"/>
        <v>0</v>
      </c>
      <c r="L45" s="168">
        <f t="shared" si="8"/>
        <v>0</v>
      </c>
      <c r="M45" s="168">
        <f t="shared" si="8"/>
        <v>0</v>
      </c>
      <c r="N45" s="168">
        <f t="shared" si="8"/>
        <v>0</v>
      </c>
      <c r="O45" s="168">
        <f t="shared" si="8"/>
        <v>0</v>
      </c>
      <c r="P45" s="168">
        <f t="shared" si="8"/>
        <v>0</v>
      </c>
      <c r="Q45" s="169">
        <f t="shared" si="5"/>
        <v>0</v>
      </c>
    </row>
    <row r="46" spans="1:32" ht="20.25" customHeight="1" x14ac:dyDescent="0.2">
      <c r="B46" s="143" t="s">
        <v>3</v>
      </c>
      <c r="C46" s="143"/>
      <c r="D46" s="143"/>
      <c r="E46" s="170">
        <f>+E42*24</f>
        <v>744</v>
      </c>
      <c r="F46" s="161">
        <f t="shared" ref="F46:P46" si="9">+F42*24</f>
        <v>678</v>
      </c>
      <c r="G46" s="161">
        <f t="shared" si="9"/>
        <v>744</v>
      </c>
      <c r="H46" s="161">
        <f t="shared" si="9"/>
        <v>720</v>
      </c>
      <c r="I46" s="161">
        <f t="shared" si="9"/>
        <v>744</v>
      </c>
      <c r="J46" s="161">
        <f t="shared" si="9"/>
        <v>720</v>
      </c>
      <c r="K46" s="161">
        <f t="shared" si="9"/>
        <v>744</v>
      </c>
      <c r="L46" s="161">
        <f t="shared" si="9"/>
        <v>744</v>
      </c>
      <c r="M46" s="161">
        <f t="shared" si="9"/>
        <v>720</v>
      </c>
      <c r="N46" s="161">
        <f t="shared" si="9"/>
        <v>744</v>
      </c>
      <c r="O46" s="161">
        <f t="shared" si="9"/>
        <v>720</v>
      </c>
      <c r="P46" s="161">
        <f t="shared" si="9"/>
        <v>744</v>
      </c>
      <c r="Q46" s="171">
        <f t="shared" si="5"/>
        <v>8766</v>
      </c>
    </row>
    <row r="47" spans="1:32" ht="20.25" customHeight="1" x14ac:dyDescent="0.2">
      <c r="B47" s="172" t="s">
        <v>59</v>
      </c>
      <c r="C47" s="172"/>
      <c r="D47" s="172"/>
      <c r="E47" s="173">
        <f t="shared" ref="E47:P47" si="10">+$B11</f>
        <v>1</v>
      </c>
      <c r="F47" s="173">
        <f t="shared" si="10"/>
        <v>1</v>
      </c>
      <c r="G47" s="173">
        <f t="shared" si="10"/>
        <v>1</v>
      </c>
      <c r="H47" s="173">
        <f t="shared" si="10"/>
        <v>1</v>
      </c>
      <c r="I47" s="173">
        <f t="shared" si="10"/>
        <v>1</v>
      </c>
      <c r="J47" s="173">
        <f t="shared" si="10"/>
        <v>1</v>
      </c>
      <c r="K47" s="173">
        <f t="shared" si="10"/>
        <v>1</v>
      </c>
      <c r="L47" s="173">
        <f t="shared" si="10"/>
        <v>1</v>
      </c>
      <c r="M47" s="173">
        <f t="shared" si="10"/>
        <v>1</v>
      </c>
      <c r="N47" s="173">
        <f t="shared" si="10"/>
        <v>1</v>
      </c>
      <c r="O47" s="173">
        <f t="shared" si="10"/>
        <v>1</v>
      </c>
      <c r="P47" s="173">
        <f t="shared" si="10"/>
        <v>1</v>
      </c>
      <c r="Q47" s="174">
        <f t="shared" ref="Q47" si="11">+P47</f>
        <v>1</v>
      </c>
    </row>
    <row r="48" spans="1:32" ht="20.25" customHeight="1" x14ac:dyDescent="0.2">
      <c r="B48" s="143" t="s">
        <v>4</v>
      </c>
      <c r="C48" s="143"/>
      <c r="D48" s="143"/>
      <c r="E48" s="175">
        <f t="shared" ref="E48:P48" si="12">IF(ISERROR(E45/(E46*E$47)),0,E45/(E46*E$47))</f>
        <v>0</v>
      </c>
      <c r="F48" s="176">
        <f t="shared" si="12"/>
        <v>0</v>
      </c>
      <c r="G48" s="176">
        <f t="shared" si="12"/>
        <v>0</v>
      </c>
      <c r="H48" s="176">
        <f t="shared" si="12"/>
        <v>0</v>
      </c>
      <c r="I48" s="176">
        <f t="shared" si="12"/>
        <v>0</v>
      </c>
      <c r="J48" s="176">
        <f t="shared" si="12"/>
        <v>0</v>
      </c>
      <c r="K48" s="176">
        <f t="shared" si="12"/>
        <v>0</v>
      </c>
      <c r="L48" s="176">
        <f t="shared" si="12"/>
        <v>0</v>
      </c>
      <c r="M48" s="176">
        <f t="shared" si="12"/>
        <v>0</v>
      </c>
      <c r="N48" s="176">
        <f t="shared" si="12"/>
        <v>0</v>
      </c>
      <c r="O48" s="176">
        <f t="shared" si="12"/>
        <v>0</v>
      </c>
      <c r="P48" s="176">
        <f t="shared" si="12"/>
        <v>0</v>
      </c>
      <c r="Q48" s="177">
        <f>IF(ISERROR(Q45/(Q46*Q$47)),0,Q45/(Q46*Q$47))</f>
        <v>0</v>
      </c>
    </row>
    <row r="49" spans="1:19" ht="20.25" customHeight="1" x14ac:dyDescent="0.2">
      <c r="B49" s="143" t="s">
        <v>61</v>
      </c>
      <c r="C49" s="143"/>
      <c r="D49" s="143"/>
      <c r="E49" s="178">
        <f>$B$15</f>
        <v>0.11</v>
      </c>
      <c r="F49" s="178">
        <f t="shared" ref="F49:P49" si="13">$B$15</f>
        <v>0.11</v>
      </c>
      <c r="G49" s="178">
        <f t="shared" si="13"/>
        <v>0.11</v>
      </c>
      <c r="H49" s="178">
        <f t="shared" si="13"/>
        <v>0.11</v>
      </c>
      <c r="I49" s="178">
        <f t="shared" si="13"/>
        <v>0.11</v>
      </c>
      <c r="J49" s="178">
        <f t="shared" si="13"/>
        <v>0.11</v>
      </c>
      <c r="K49" s="178">
        <f t="shared" si="13"/>
        <v>0.11</v>
      </c>
      <c r="L49" s="178">
        <f t="shared" si="13"/>
        <v>0.11</v>
      </c>
      <c r="M49" s="178">
        <f t="shared" si="13"/>
        <v>0.11</v>
      </c>
      <c r="N49" s="178">
        <f t="shared" si="13"/>
        <v>0.11</v>
      </c>
      <c r="O49" s="178">
        <f t="shared" si="13"/>
        <v>0.11</v>
      </c>
      <c r="P49" s="178">
        <f t="shared" si="13"/>
        <v>0.11</v>
      </c>
      <c r="Q49" s="179"/>
    </row>
    <row r="50" spans="1:19" ht="20.25" customHeight="1" thickBot="1" x14ac:dyDescent="0.25">
      <c r="B50" s="205" t="s">
        <v>73</v>
      </c>
      <c r="C50" s="206"/>
      <c r="D50" s="206"/>
      <c r="E50" s="207">
        <f t="shared" ref="E50:P50" si="14">SUMPRODUCT(E13:E36,U13:U36)*$B$15*E42</f>
        <v>0</v>
      </c>
      <c r="F50" s="207">
        <f t="shared" si="14"/>
        <v>0</v>
      </c>
      <c r="G50" s="207">
        <f t="shared" si="14"/>
        <v>0</v>
      </c>
      <c r="H50" s="207">
        <f t="shared" si="14"/>
        <v>0</v>
      </c>
      <c r="I50" s="207">
        <f>SUMPRODUCT(I13:I36,Y13:Y36)*$B$15*I42</f>
        <v>0</v>
      </c>
      <c r="J50" s="207">
        <f>SUMPRODUCT(J13:J36,Z13:Z36)*$B$15*J42</f>
        <v>0</v>
      </c>
      <c r="K50" s="207">
        <f t="shared" si="14"/>
        <v>0</v>
      </c>
      <c r="L50" s="207">
        <f t="shared" si="14"/>
        <v>0</v>
      </c>
      <c r="M50" s="207">
        <f t="shared" si="14"/>
        <v>0</v>
      </c>
      <c r="N50" s="207">
        <f t="shared" si="14"/>
        <v>0</v>
      </c>
      <c r="O50" s="207">
        <f t="shared" si="14"/>
        <v>0</v>
      </c>
      <c r="P50" s="207">
        <f t="shared" si="14"/>
        <v>0</v>
      </c>
      <c r="Q50" s="207">
        <f>SUM(E50:P50)</f>
        <v>0</v>
      </c>
      <c r="S50" s="181"/>
    </row>
    <row r="51" spans="1:19" ht="20.25" customHeight="1" thickTop="1" thickBot="1" x14ac:dyDescent="0.25">
      <c r="B51" s="182" t="s">
        <v>48</v>
      </c>
      <c r="C51" s="183"/>
      <c r="D51" s="183"/>
      <c r="E51" s="184">
        <f>E50*(1+$B$19)</f>
        <v>0</v>
      </c>
      <c r="F51" s="184">
        <f t="shared" ref="F51:P51" si="15">F50*(1+$B$19)</f>
        <v>0</v>
      </c>
      <c r="G51" s="184">
        <f t="shared" si="15"/>
        <v>0</v>
      </c>
      <c r="H51" s="184">
        <f t="shared" si="15"/>
        <v>0</v>
      </c>
      <c r="I51" s="184">
        <f t="shared" si="15"/>
        <v>0</v>
      </c>
      <c r="J51" s="184">
        <f t="shared" si="15"/>
        <v>0</v>
      </c>
      <c r="K51" s="184">
        <f t="shared" si="15"/>
        <v>0</v>
      </c>
      <c r="L51" s="184">
        <f t="shared" si="15"/>
        <v>0</v>
      </c>
      <c r="M51" s="184">
        <f t="shared" si="15"/>
        <v>0</v>
      </c>
      <c r="N51" s="184">
        <f t="shared" si="15"/>
        <v>0</v>
      </c>
      <c r="O51" s="184">
        <f t="shared" si="15"/>
        <v>0</v>
      </c>
      <c r="P51" s="184">
        <f t="shared" si="15"/>
        <v>0</v>
      </c>
      <c r="Q51" s="185">
        <f>SUM(E51:P51)</f>
        <v>0</v>
      </c>
    </row>
    <row r="52" spans="1:19" ht="20.25" customHeight="1" thickTop="1" x14ac:dyDescent="0.2">
      <c r="B52" s="180"/>
      <c r="C52" s="180"/>
      <c r="D52" s="180"/>
      <c r="E52" s="186"/>
      <c r="F52" s="186"/>
      <c r="G52" s="186"/>
      <c r="H52" s="186"/>
      <c r="I52" s="186"/>
      <c r="J52" s="186"/>
      <c r="K52" s="186"/>
      <c r="L52" s="186"/>
      <c r="M52" s="186"/>
      <c r="N52" s="186"/>
      <c r="O52" s="186"/>
      <c r="P52" s="186"/>
      <c r="Q52" s="179"/>
    </row>
    <row r="53" spans="1:19" ht="20.25" customHeight="1" x14ac:dyDescent="0.2">
      <c r="A53" s="228" t="s">
        <v>62</v>
      </c>
      <c r="B53" s="228"/>
      <c r="C53" s="228"/>
      <c r="D53" s="228"/>
      <c r="E53" s="228"/>
      <c r="F53" s="228"/>
      <c r="G53" s="228"/>
      <c r="H53" s="228"/>
      <c r="I53" s="228"/>
      <c r="J53" s="228"/>
      <c r="K53" s="228"/>
      <c r="L53" s="228"/>
      <c r="M53" s="228"/>
      <c r="N53" s="228"/>
      <c r="O53" s="228"/>
      <c r="P53" s="228"/>
      <c r="Q53" s="228"/>
    </row>
    <row r="54" spans="1:19" ht="20.25" customHeight="1" x14ac:dyDescent="0.2">
      <c r="A54" s="187"/>
      <c r="B54" s="188"/>
      <c r="C54" s="188"/>
      <c r="D54" s="187"/>
      <c r="E54" s="187"/>
      <c r="F54" s="187"/>
      <c r="G54" s="187"/>
      <c r="H54" s="187"/>
      <c r="I54" s="187"/>
      <c r="J54" s="187"/>
      <c r="K54" s="187"/>
      <c r="L54" s="187"/>
      <c r="M54" s="187"/>
      <c r="N54" s="187"/>
      <c r="O54" s="187"/>
      <c r="P54" s="187"/>
      <c r="Q54" s="187"/>
    </row>
    <row r="55" spans="1:19" ht="20.25" customHeight="1" thickBot="1" x14ac:dyDescent="0.25">
      <c r="A55" s="187"/>
      <c r="B55" s="212"/>
      <c r="C55" s="187"/>
      <c r="D55" s="187"/>
      <c r="E55" s="229" t="s">
        <v>75</v>
      </c>
      <c r="F55" s="230"/>
      <c r="G55" s="229"/>
      <c r="H55" s="229"/>
      <c r="I55" s="229"/>
      <c r="J55" s="229"/>
      <c r="K55" s="229"/>
      <c r="L55" s="229"/>
      <c r="M55" s="229"/>
      <c r="N55" s="229"/>
      <c r="O55" s="229"/>
      <c r="P55" s="229"/>
      <c r="Q55" s="187"/>
    </row>
    <row r="56" spans="1:19" ht="20.25" customHeight="1" thickBot="1" x14ac:dyDescent="0.25">
      <c r="B56" s="154" t="s">
        <v>77</v>
      </c>
      <c r="F56" s="211" t="e">
        <f>SUM(E50:P50)/Q45</f>
        <v>#DIV/0!</v>
      </c>
      <c r="G56" s="190" t="s">
        <v>34</v>
      </c>
    </row>
    <row r="57" spans="1:19" ht="20.25" customHeight="1" x14ac:dyDescent="0.2">
      <c r="B57" s="154" t="s">
        <v>54</v>
      </c>
      <c r="F57" s="209">
        <f>Q45</f>
        <v>0</v>
      </c>
      <c r="G57" s="154" t="s">
        <v>76</v>
      </c>
    </row>
    <row r="58" spans="1:19" ht="20.25" customHeight="1" x14ac:dyDescent="0.2">
      <c r="B58" s="154" t="s">
        <v>52</v>
      </c>
      <c r="F58" s="210">
        <f>Q50</f>
        <v>0</v>
      </c>
    </row>
    <row r="59" spans="1:19" ht="20.25" customHeight="1" x14ac:dyDescent="0.2">
      <c r="B59" s="154" t="s">
        <v>53</v>
      </c>
      <c r="F59" s="210">
        <f>Q51</f>
        <v>0</v>
      </c>
    </row>
  </sheetData>
  <sheetProtection algorithmName="SHA-512" hashValue="n3TI1LMG6oSta9SHdnfVAH2Uc8aa5sSNnPmJmZOkm5V8AaEnL+nEsoan5nSK2Xng/BpzQlvh2wcEhzrzuxcS8Q==" saltValue="p1g/zVyBqPRdOl3xTUKmiQ==" spinCount="100000" sheet="1" objects="1" scenarios="1"/>
  <dataConsolidate/>
  <mergeCells count="16">
    <mergeCell ref="A53:Q53"/>
    <mergeCell ref="E55:P55"/>
    <mergeCell ref="B9:B10"/>
    <mergeCell ref="B13:B14"/>
    <mergeCell ref="C13:C36"/>
    <mergeCell ref="B17:B18"/>
    <mergeCell ref="A37:D37"/>
    <mergeCell ref="S13:S36"/>
    <mergeCell ref="G2:H2"/>
    <mergeCell ref="G3:H3"/>
    <mergeCell ref="I2:O2"/>
    <mergeCell ref="I3:O3"/>
    <mergeCell ref="I4:O4"/>
    <mergeCell ref="G4:H4"/>
    <mergeCell ref="G5:H5"/>
    <mergeCell ref="I5:O5"/>
  </mergeCells>
  <conditionalFormatting sqref="U13:AF36">
    <cfRule type="colorScale" priority="2">
      <colorScale>
        <cfvo type="min"/>
        <cfvo type="percentile" val="50"/>
        <cfvo type="max"/>
        <color rgb="FFF8696B"/>
        <color rgb="FFFFEB84"/>
        <color rgb="FF63BE7B"/>
      </colorScale>
    </cfRule>
  </conditionalFormatting>
  <pageMargins left="0.75" right="0.75" top="0.75" bottom="0.75" header="0.5" footer="0.5"/>
  <pageSetup scale="71" fitToHeight="0" orientation="landscape" verticalDpi="1200" r:id="rId1"/>
  <headerFooter scaleWithDoc="0" alignWithMargins="0"/>
  <ignoredErrors>
    <ignoredError sqref="P41 F41:O41" formulaRange="1"/>
  </ignoredErrors>
  <drawing r:id="rId2"/>
  <extLst>
    <ext xmlns:x14="http://schemas.microsoft.com/office/spreadsheetml/2009/9/main" uri="{78C0D931-6437-407d-A8EE-F0AAD7539E65}">
      <x14:conditionalFormattings>
        <x14:conditionalFormatting xmlns:xm="http://schemas.microsoft.com/office/excel/2006/main">
          <x14:cfRule type="iconSet" priority="1" id="{DBFF1E26-1E68-41C7-B4FA-6C4CAD04ED44}">
            <x14:iconSet iconSet="3Symbols" custom="1">
              <x14:cfvo type="percent">
                <xm:f>0</xm:f>
              </x14:cfvo>
              <x14:cfvo type="num">
                <xm:f>0</xm:f>
              </x14:cfvo>
              <x14:cfvo type="num" gte="0">
                <xm:f>0.25</xm:f>
              </x14:cfvo>
              <x14:cfIcon iconSet="NoIcons" iconId="0"/>
              <x14:cfIcon iconSet="NoIcons" iconId="0"/>
              <x14:cfIcon iconSet="3Symbols2" iconId="0"/>
            </x14:iconSet>
          </x14:cfRule>
          <xm:sqref>F56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735BC92-46A4-41DE-9A55-CE58465DE96E}">
          <x14:formula1>
            <xm:f>Sheet1!$A$1:$A$2</xm:f>
          </x14:formula1>
          <xm:sqref>I4:O4</xm:sqref>
        </x14:dataValidation>
        <x14:dataValidation type="list" allowBlank="1" showInputMessage="1" showErrorMessage="1" xr:uid="{25468C27-4493-4094-9CF3-B44A25B48828}">
          <x14:formula1>
            <xm:f>Sheet1!$A$7:$A$19</xm:f>
          </x14:formula1>
          <xm:sqref>I5:O5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07C0-AFCF-4910-A9DC-B8632B671A9E}">
  <dimension ref="A1:AG479"/>
  <sheetViews>
    <sheetView zoomScale="115" zoomScaleNormal="115" workbookViewId="0">
      <selection sqref="A1:XFD1048576"/>
    </sheetView>
  </sheetViews>
  <sheetFormatPr defaultRowHeight="12.75" x14ac:dyDescent="0.2"/>
  <cols>
    <col min="1" max="16384" width="9.140625" style="238"/>
  </cols>
  <sheetData>
    <row r="1" spans="1:33" x14ac:dyDescent="0.2">
      <c r="A1" s="238" t="s">
        <v>65</v>
      </c>
    </row>
    <row r="2" spans="1:33" x14ac:dyDescent="0.2">
      <c r="A2" s="238" t="s">
        <v>66</v>
      </c>
    </row>
    <row r="3" spans="1:33" x14ac:dyDescent="0.2">
      <c r="U3" s="238" t="str">
        <f>'BASE EPP '!I4</f>
        <v>FiT+ Pilot Program</v>
      </c>
    </row>
    <row r="4" spans="1:33" x14ac:dyDescent="0.2">
      <c r="D4" s="239" t="s">
        <v>68</v>
      </c>
      <c r="E4" s="239"/>
      <c r="F4" s="239"/>
      <c r="G4" s="239"/>
      <c r="H4" s="239"/>
      <c r="I4" s="239"/>
      <c r="J4" s="239"/>
      <c r="K4" s="239"/>
      <c r="L4" s="239"/>
      <c r="M4" s="239"/>
      <c r="N4" s="239"/>
      <c r="O4" s="239"/>
      <c r="P4" s="239"/>
      <c r="U4" s="238" t="str">
        <f>'BASE EPP '!I5</f>
        <v>Profile 1</v>
      </c>
    </row>
    <row r="5" spans="1:33" x14ac:dyDescent="0.2">
      <c r="B5" s="240"/>
      <c r="C5" s="240"/>
      <c r="D5" s="240"/>
      <c r="E5" s="241" t="s">
        <v>0</v>
      </c>
      <c r="F5" s="242"/>
      <c r="G5" s="242"/>
      <c r="H5" s="242"/>
      <c r="I5" s="242"/>
      <c r="J5" s="242"/>
      <c r="K5" s="242"/>
      <c r="L5" s="242"/>
      <c r="M5" s="242"/>
      <c r="N5" s="242"/>
      <c r="O5" s="242"/>
      <c r="P5" s="242"/>
    </row>
    <row r="6" spans="1:33" x14ac:dyDescent="0.2">
      <c r="B6" s="243"/>
      <c r="C6" s="243"/>
      <c r="D6" s="244">
        <v>40178</v>
      </c>
      <c r="E6" s="245">
        <v>40209</v>
      </c>
      <c r="F6" s="245">
        <v>40237</v>
      </c>
      <c r="G6" s="245">
        <v>40268</v>
      </c>
      <c r="H6" s="245">
        <v>40298</v>
      </c>
      <c r="I6" s="245">
        <v>40329</v>
      </c>
      <c r="J6" s="245">
        <v>40359</v>
      </c>
      <c r="K6" s="245">
        <v>40390</v>
      </c>
      <c r="L6" s="245">
        <v>40421</v>
      </c>
      <c r="M6" s="245">
        <v>40451</v>
      </c>
      <c r="N6" s="245">
        <v>40482</v>
      </c>
      <c r="O6" s="245">
        <v>40512</v>
      </c>
      <c r="P6" s="245">
        <v>40543</v>
      </c>
    </row>
    <row r="7" spans="1:33" ht="13.5" thickBot="1" x14ac:dyDescent="0.25">
      <c r="A7" s="238" t="s">
        <v>94</v>
      </c>
      <c r="B7" s="243"/>
      <c r="C7" s="243"/>
      <c r="D7" s="240"/>
      <c r="E7" s="246">
        <v>1</v>
      </c>
      <c r="F7" s="246">
        <v>2</v>
      </c>
      <c r="G7" s="246">
        <v>3</v>
      </c>
      <c r="H7" s="246">
        <v>4</v>
      </c>
      <c r="I7" s="246">
        <v>5</v>
      </c>
      <c r="J7" s="246">
        <v>6</v>
      </c>
      <c r="K7" s="246">
        <v>7</v>
      </c>
      <c r="L7" s="246">
        <v>8</v>
      </c>
      <c r="M7" s="246">
        <v>9</v>
      </c>
      <c r="N7" s="246">
        <v>10</v>
      </c>
      <c r="O7" s="246">
        <v>11</v>
      </c>
      <c r="P7" s="246">
        <v>12</v>
      </c>
    </row>
    <row r="8" spans="1:33" ht="13.5" thickBot="1" x14ac:dyDescent="0.25">
      <c r="A8" s="238" t="s">
        <v>95</v>
      </c>
      <c r="B8" s="247" t="s">
        <v>1</v>
      </c>
      <c r="C8" s="248"/>
      <c r="D8" s="249">
        <v>1</v>
      </c>
      <c r="E8" s="250">
        <v>1</v>
      </c>
      <c r="F8" s="251">
        <v>1</v>
      </c>
      <c r="G8" s="250">
        <v>1</v>
      </c>
      <c r="H8" s="251">
        <v>1</v>
      </c>
      <c r="I8" s="250">
        <v>1</v>
      </c>
      <c r="J8" s="251">
        <v>1</v>
      </c>
      <c r="K8" s="250">
        <v>1</v>
      </c>
      <c r="L8" s="251">
        <v>1</v>
      </c>
      <c r="M8" s="250">
        <v>1</v>
      </c>
      <c r="N8" s="251">
        <v>1</v>
      </c>
      <c r="O8" s="250">
        <v>1</v>
      </c>
      <c r="P8" s="251">
        <v>1</v>
      </c>
    </row>
    <row r="9" spans="1:33" ht="13.5" thickBot="1" x14ac:dyDescent="0.25">
      <c r="A9" s="238" t="s">
        <v>96</v>
      </c>
      <c r="B9" s="247"/>
      <c r="C9" s="248"/>
      <c r="D9" s="249">
        <v>2</v>
      </c>
      <c r="E9" s="250">
        <v>1</v>
      </c>
      <c r="F9" s="251">
        <v>1</v>
      </c>
      <c r="G9" s="250">
        <v>1</v>
      </c>
      <c r="H9" s="251">
        <v>1</v>
      </c>
      <c r="I9" s="250">
        <v>1</v>
      </c>
      <c r="J9" s="251">
        <v>1</v>
      </c>
      <c r="K9" s="250">
        <v>1</v>
      </c>
      <c r="L9" s="251">
        <v>1</v>
      </c>
      <c r="M9" s="250">
        <v>1</v>
      </c>
      <c r="N9" s="251">
        <v>1</v>
      </c>
      <c r="O9" s="250">
        <v>1</v>
      </c>
      <c r="P9" s="251">
        <v>1</v>
      </c>
    </row>
    <row r="10" spans="1:33" ht="13.5" thickBot="1" x14ac:dyDescent="0.25">
      <c r="A10" s="238" t="s">
        <v>97</v>
      </c>
      <c r="B10" s="247"/>
      <c r="C10" s="248"/>
      <c r="D10" s="249">
        <v>3</v>
      </c>
      <c r="E10" s="250">
        <v>1</v>
      </c>
      <c r="F10" s="251">
        <v>1</v>
      </c>
      <c r="G10" s="250">
        <v>1</v>
      </c>
      <c r="H10" s="251">
        <v>1</v>
      </c>
      <c r="I10" s="250">
        <v>1</v>
      </c>
      <c r="J10" s="251">
        <v>1</v>
      </c>
      <c r="K10" s="250">
        <v>1</v>
      </c>
      <c r="L10" s="251">
        <v>1</v>
      </c>
      <c r="M10" s="250">
        <v>1</v>
      </c>
      <c r="N10" s="251">
        <v>1</v>
      </c>
      <c r="O10" s="250">
        <v>1</v>
      </c>
      <c r="P10" s="251">
        <v>1</v>
      </c>
      <c r="U10" s="239" t="s">
        <v>70</v>
      </c>
      <c r="V10" s="239"/>
      <c r="W10" s="239"/>
      <c r="X10" s="239"/>
      <c r="Y10" s="239"/>
      <c r="Z10" s="239"/>
      <c r="AA10" s="239"/>
      <c r="AB10" s="239"/>
      <c r="AC10" s="239"/>
      <c r="AD10" s="239"/>
      <c r="AE10" s="239"/>
      <c r="AF10" s="239"/>
      <c r="AG10" s="239"/>
    </row>
    <row r="11" spans="1:33" ht="13.5" thickBot="1" x14ac:dyDescent="0.25">
      <c r="A11" s="238" t="s">
        <v>98</v>
      </c>
      <c r="B11" s="247"/>
      <c r="C11" s="248"/>
      <c r="D11" s="249">
        <v>4</v>
      </c>
      <c r="E11" s="250">
        <v>1</v>
      </c>
      <c r="F11" s="251">
        <v>1</v>
      </c>
      <c r="G11" s="250">
        <v>1</v>
      </c>
      <c r="H11" s="251">
        <v>1</v>
      </c>
      <c r="I11" s="250">
        <v>1</v>
      </c>
      <c r="J11" s="251">
        <v>1</v>
      </c>
      <c r="K11" s="250">
        <v>1</v>
      </c>
      <c r="L11" s="251">
        <v>1</v>
      </c>
      <c r="M11" s="250">
        <v>1</v>
      </c>
      <c r="N11" s="251">
        <v>1</v>
      </c>
      <c r="O11" s="250">
        <v>1</v>
      </c>
      <c r="P11" s="251">
        <v>1</v>
      </c>
      <c r="U11" s="240"/>
      <c r="V11" s="241" t="s">
        <v>0</v>
      </c>
      <c r="W11" s="242"/>
      <c r="X11" s="242"/>
      <c r="Y11" s="242"/>
      <c r="Z11" s="242"/>
      <c r="AA11" s="242"/>
      <c r="AB11" s="242"/>
      <c r="AC11" s="242"/>
      <c r="AD11" s="242"/>
      <c r="AE11" s="242"/>
      <c r="AF11" s="242"/>
      <c r="AG11" s="242"/>
    </row>
    <row r="12" spans="1:33" ht="13.5" thickBot="1" x14ac:dyDescent="0.25">
      <c r="A12" s="238" t="s">
        <v>99</v>
      </c>
      <c r="B12" s="247"/>
      <c r="C12" s="248"/>
      <c r="D12" s="249">
        <v>5</v>
      </c>
      <c r="E12" s="250">
        <v>1</v>
      </c>
      <c r="F12" s="251">
        <v>1</v>
      </c>
      <c r="G12" s="250">
        <v>1</v>
      </c>
      <c r="H12" s="251">
        <v>1</v>
      </c>
      <c r="I12" s="250">
        <v>1</v>
      </c>
      <c r="J12" s="251">
        <v>1</v>
      </c>
      <c r="K12" s="250">
        <v>1</v>
      </c>
      <c r="L12" s="251">
        <v>1</v>
      </c>
      <c r="M12" s="250">
        <v>1</v>
      </c>
      <c r="N12" s="251">
        <v>1</v>
      </c>
      <c r="O12" s="250">
        <v>1</v>
      </c>
      <c r="P12" s="251">
        <v>1</v>
      </c>
      <c r="U12" s="244">
        <v>40178</v>
      </c>
      <c r="V12" s="245">
        <v>40209</v>
      </c>
      <c r="W12" s="245">
        <v>40237</v>
      </c>
      <c r="X12" s="245">
        <v>40268</v>
      </c>
      <c r="Y12" s="245">
        <v>40298</v>
      </c>
      <c r="Z12" s="245">
        <v>40329</v>
      </c>
      <c r="AA12" s="245">
        <v>40359</v>
      </c>
      <c r="AB12" s="245">
        <v>40390</v>
      </c>
      <c r="AC12" s="245">
        <v>40421</v>
      </c>
      <c r="AD12" s="245">
        <v>40451</v>
      </c>
      <c r="AE12" s="245">
        <v>40482</v>
      </c>
      <c r="AF12" s="245">
        <v>40512</v>
      </c>
      <c r="AG12" s="245">
        <v>40543</v>
      </c>
    </row>
    <row r="13" spans="1:33" ht="13.5" thickBot="1" x14ac:dyDescent="0.25">
      <c r="A13" s="238" t="s">
        <v>100</v>
      </c>
      <c r="B13" s="247"/>
      <c r="C13" s="248"/>
      <c r="D13" s="249">
        <v>6</v>
      </c>
      <c r="E13" s="250">
        <v>1</v>
      </c>
      <c r="F13" s="251">
        <v>1</v>
      </c>
      <c r="G13" s="250">
        <v>1</v>
      </c>
      <c r="H13" s="251">
        <v>1</v>
      </c>
      <c r="I13" s="250">
        <v>1</v>
      </c>
      <c r="J13" s="251">
        <v>1</v>
      </c>
      <c r="K13" s="250">
        <v>1</v>
      </c>
      <c r="L13" s="251">
        <v>1</v>
      </c>
      <c r="M13" s="250">
        <v>1</v>
      </c>
      <c r="N13" s="251">
        <v>1</v>
      </c>
      <c r="O13" s="250">
        <v>1</v>
      </c>
      <c r="P13" s="251">
        <v>1</v>
      </c>
      <c r="U13" s="240"/>
      <c r="V13" s="246">
        <v>1</v>
      </c>
      <c r="W13" s="246">
        <v>2</v>
      </c>
      <c r="X13" s="246">
        <v>3</v>
      </c>
      <c r="Y13" s="246">
        <v>4</v>
      </c>
      <c r="Z13" s="246">
        <v>5</v>
      </c>
      <c r="AA13" s="246">
        <v>6</v>
      </c>
      <c r="AB13" s="246">
        <v>7</v>
      </c>
      <c r="AC13" s="246">
        <v>8</v>
      </c>
      <c r="AD13" s="246">
        <v>9</v>
      </c>
      <c r="AE13" s="246">
        <v>10</v>
      </c>
      <c r="AF13" s="246">
        <v>11</v>
      </c>
      <c r="AG13" s="246">
        <v>12</v>
      </c>
    </row>
    <row r="14" spans="1:33" ht="13.5" thickBot="1" x14ac:dyDescent="0.25">
      <c r="A14" s="238" t="s">
        <v>101</v>
      </c>
      <c r="B14" s="247"/>
      <c r="C14" s="248"/>
      <c r="D14" s="249">
        <v>7</v>
      </c>
      <c r="E14" s="250">
        <v>1</v>
      </c>
      <c r="F14" s="251">
        <v>1</v>
      </c>
      <c r="G14" s="250">
        <v>1</v>
      </c>
      <c r="H14" s="251">
        <v>1</v>
      </c>
      <c r="I14" s="250">
        <v>1</v>
      </c>
      <c r="J14" s="251">
        <v>1</v>
      </c>
      <c r="K14" s="250">
        <v>1</v>
      </c>
      <c r="L14" s="251">
        <v>1</v>
      </c>
      <c r="M14" s="250">
        <v>1</v>
      </c>
      <c r="N14" s="251">
        <v>1</v>
      </c>
      <c r="O14" s="250">
        <v>1</v>
      </c>
      <c r="P14" s="251">
        <v>1</v>
      </c>
      <c r="U14" s="249">
        <v>1</v>
      </c>
      <c r="V14" s="250">
        <f t="shared" ref="V14:V37" si="0">IF($U$3=$A$1,E8,IF(AND($U$3=$A$2,OR($U$4=$A$4,$U$4=$A$6)=TRUE),E38,IF(AND($U$3=$A$2,$U$4=$A$5),E68,IF(AND($U$3=$A$2,$U$4=$A$7),E99,IF(AND($U$3=$A$2,$U$4=$A$8),E129,IF(AND($U$3=$A$2,$U$4=$A$7),E99,IF(AND($U$3=$A$2,$U$4=$A$9),E159,IF(AND($U$3=$A$2,$U$4=$A$10),E190,IF(AND($U$3=$A$2,$U$4=$A$11),E220,IF(AND($U$3=$A$2,$U$4=$A$12),E250,IF(AND($U$3=$A$2,$U$4=$A$13),E280,IF(AND($U$3=$A$2,$U$4=$A$14),E310,IF(AND($U$3=$A$2,$U$4=$A$15),E340,IF(AND($U$3=$A$2,$U$4=$A$16),E369,IF(AND($U$3=$A$2,$U$4=$A$17),E398,IF(AND($U$3=$A$2,$U$4=$A$18),E427,IF(AND($U$3=$A$2,$U$4=$A$19),E456,0)))))))))))))))))</f>
        <v>1</v>
      </c>
      <c r="W14" s="250">
        <f t="shared" ref="W14:W37" si="1">IF($U$3=$A$1,F8,IF(AND($U$3=$A$2,OR($U$4=$A$4,$U$4=$A$6)=TRUE),F38,IF(AND($U$3=$A$2,$U$4=$A$5),F68,IF(AND($U$3=$A$2,$U$4=$A$7),F99,IF(AND($U$3=$A$2,$U$4=$A$8),F129,IF(AND($U$3=$A$2,$U$4=$A$7),F99,IF(AND($U$3=$A$2,$U$4=$A$9),F159,IF(AND($U$3=$A$2,$U$4=$A$10),F190,IF(AND($U$3=$A$2,$U$4=$A$11),F220,IF(AND($U$3=$A$2,$U$4=$A$12),F250,IF(AND($U$3=$A$2,$U$4=$A$13),F280,IF(AND($U$3=$A$2,$U$4=$A$14),F310,IF(AND($U$3=$A$2,$U$4=$A$15),F340,IF(AND($U$3=$A$2,$U$4=$A$16),F369,IF(AND($U$3=$A$2,$U$4=$A$17),F398,IF(AND($U$3=$A$2,$U$4=$A$18),F427,IF(AND($U$3=$A$2,$U$4=$A$19),F456,0)))))))))))))))))</f>
        <v>1</v>
      </c>
      <c r="X14" s="250">
        <f t="shared" ref="X14:X37" si="2">IF($U$3=$A$1,G8,IF(AND($U$3=$A$2,OR($U$4=$A$4,$U$4=$A$6)=TRUE),G38,IF(AND($U$3=$A$2,$U$4=$A$5),G68,IF(AND($U$3=$A$2,$U$4=$A$7),G99,IF(AND($U$3=$A$2,$U$4=$A$8),G129,IF(AND($U$3=$A$2,$U$4=$A$7),G99,IF(AND($U$3=$A$2,$U$4=$A$9),G159,IF(AND($U$3=$A$2,$U$4=$A$10),G190,IF(AND($U$3=$A$2,$U$4=$A$11),G220,IF(AND($U$3=$A$2,$U$4=$A$12),G250,IF(AND($U$3=$A$2,$U$4=$A$13),G280,IF(AND($U$3=$A$2,$U$4=$A$14),G310,IF(AND($U$3=$A$2,$U$4=$A$15),G340,IF(AND($U$3=$A$2,$U$4=$A$16),G369,IF(AND($U$3=$A$2,$U$4=$A$17),G398,IF(AND($U$3=$A$2,$U$4=$A$18),G427,IF(AND($U$3=$A$2,$U$4=$A$19),G456,0)))))))))))))))))</f>
        <v>1</v>
      </c>
      <c r="Y14" s="250">
        <f t="shared" ref="Y14:Y37" si="3">IF($U$3=$A$1,H8,IF(AND($U$3=$A$2,OR($U$4=$A$4,$U$4=$A$6)=TRUE),H38,IF(AND($U$3=$A$2,$U$4=$A$5),H68,IF(AND($U$3=$A$2,$U$4=$A$7),H99,IF(AND($U$3=$A$2,$U$4=$A$8),H129,IF(AND($U$3=$A$2,$U$4=$A$7),H99,IF(AND($U$3=$A$2,$U$4=$A$9),H159,IF(AND($U$3=$A$2,$U$4=$A$10),H190,IF(AND($U$3=$A$2,$U$4=$A$11),H220,IF(AND($U$3=$A$2,$U$4=$A$12),H250,IF(AND($U$3=$A$2,$U$4=$A$13),H280,IF(AND($U$3=$A$2,$U$4=$A$14),H310,IF(AND($U$3=$A$2,$U$4=$A$15),H340,IF(AND($U$3=$A$2,$U$4=$A$16),H369,IF(AND($U$3=$A$2,$U$4=$A$17),H398,IF(AND($U$3=$A$2,$U$4=$A$18),H427,IF(AND($U$3=$A$2,$U$4=$A$19),H456,0)))))))))))))))))</f>
        <v>1</v>
      </c>
      <c r="Z14" s="250">
        <f t="shared" ref="Z14:Z37" si="4">IF($U$3=$A$1,I8,IF(AND($U$3=$A$2,OR($U$4=$A$4,$U$4=$A$6)=TRUE),I38,IF(AND($U$3=$A$2,$U$4=$A$5),I68,IF(AND($U$3=$A$2,$U$4=$A$7),I99,IF(AND($U$3=$A$2,$U$4=$A$8),I129,IF(AND($U$3=$A$2,$U$4=$A$7),I99,IF(AND($U$3=$A$2,$U$4=$A$9),I159,IF(AND($U$3=$A$2,$U$4=$A$10),I190,IF(AND($U$3=$A$2,$U$4=$A$11),I220,IF(AND($U$3=$A$2,$U$4=$A$12),I250,IF(AND($U$3=$A$2,$U$4=$A$13),I280,IF(AND($U$3=$A$2,$U$4=$A$14),I310,IF(AND($U$3=$A$2,$U$4=$A$15),I340,IF(AND($U$3=$A$2,$U$4=$A$16),I369,IF(AND($U$3=$A$2,$U$4=$A$17),I398,IF(AND($U$3=$A$2,$U$4=$A$18),I427,IF(AND($U$3=$A$2,$U$4=$A$19),I456,0)))))))))))))))))</f>
        <v>1</v>
      </c>
      <c r="AA14" s="250">
        <f t="shared" ref="AA14:AA37" si="5">IF($U$3=$A$1,J8,IF(AND($U$3=$A$2,OR($U$4=$A$4,$U$4=$A$6)=TRUE),J38,IF(AND($U$3=$A$2,$U$4=$A$5),J68,IF(AND($U$3=$A$2,$U$4=$A$7),J99,IF(AND($U$3=$A$2,$U$4=$A$8),J129,IF(AND($U$3=$A$2,$U$4=$A$7),J99,IF(AND($U$3=$A$2,$U$4=$A$9),J159,IF(AND($U$3=$A$2,$U$4=$A$10),J190,IF(AND($U$3=$A$2,$U$4=$A$11),J220,IF(AND($U$3=$A$2,$U$4=$A$12),J250,IF(AND($U$3=$A$2,$U$4=$A$13),J280,IF(AND($U$3=$A$2,$U$4=$A$14),J310,IF(AND($U$3=$A$2,$U$4=$A$15),J340,IF(AND($U$3=$A$2,$U$4=$A$16),J369,IF(AND($U$3=$A$2,$U$4=$A$17),J398,IF(AND($U$3=$A$2,$U$4=$A$18),J427,IF(AND($U$3=$A$2,$U$4=$A$19),J456,0)))))))))))))))))</f>
        <v>1</v>
      </c>
      <c r="AB14" s="250">
        <f t="shared" ref="AB14:AB37" si="6">IF($U$3=$A$1,K8,IF(AND($U$3=$A$2,OR($U$4=$A$4,$U$4=$A$6)=TRUE),K38,IF(AND($U$3=$A$2,$U$4=$A$5),K68,IF(AND($U$3=$A$2,$U$4=$A$7),K99,IF(AND($U$3=$A$2,$U$4=$A$8),K129,IF(AND($U$3=$A$2,$U$4=$A$7),K99,IF(AND($U$3=$A$2,$U$4=$A$9),K159,IF(AND($U$3=$A$2,$U$4=$A$10),K190,IF(AND($U$3=$A$2,$U$4=$A$11),K220,IF(AND($U$3=$A$2,$U$4=$A$12),K250,IF(AND($U$3=$A$2,$U$4=$A$13),K280,IF(AND($U$3=$A$2,$U$4=$A$14),K310,IF(AND($U$3=$A$2,$U$4=$A$15),K340,IF(AND($U$3=$A$2,$U$4=$A$16),K369,IF(AND($U$3=$A$2,$U$4=$A$17),K398,IF(AND($U$3=$A$2,$U$4=$A$18),K427,IF(AND($U$3=$A$2,$U$4=$A$19),K456,0)))))))))))))))))</f>
        <v>1</v>
      </c>
      <c r="AC14" s="250">
        <f t="shared" ref="AC14:AC37" si="7">IF($U$3=$A$1,L8,IF(AND($U$3=$A$2,OR($U$4=$A$4,$U$4=$A$6)=TRUE),L38,IF(AND($U$3=$A$2,$U$4=$A$5),L68,IF(AND($U$3=$A$2,$U$4=$A$7),L99,IF(AND($U$3=$A$2,$U$4=$A$8),L129,IF(AND($U$3=$A$2,$U$4=$A$7),L99,IF(AND($U$3=$A$2,$U$4=$A$9),L159,IF(AND($U$3=$A$2,$U$4=$A$10),L190,IF(AND($U$3=$A$2,$U$4=$A$11),L220,IF(AND($U$3=$A$2,$U$4=$A$12),L250,IF(AND($U$3=$A$2,$U$4=$A$13),L280,IF(AND($U$3=$A$2,$U$4=$A$14),L310,IF(AND($U$3=$A$2,$U$4=$A$15),L340,IF(AND($U$3=$A$2,$U$4=$A$16),L369,IF(AND($U$3=$A$2,$U$4=$A$17),L398,IF(AND($U$3=$A$2,$U$4=$A$18),L427,IF(AND($U$3=$A$2,$U$4=$A$19),L456,0)))))))))))))))))</f>
        <v>1</v>
      </c>
      <c r="AD14" s="250">
        <f t="shared" ref="AD14:AD37" si="8">IF($U$3=$A$1,M8,IF(AND($U$3=$A$2,OR($U$4=$A$4,$U$4=$A$6)=TRUE),M38,IF(AND($U$3=$A$2,$U$4=$A$5),M68,IF(AND($U$3=$A$2,$U$4=$A$7),M99,IF(AND($U$3=$A$2,$U$4=$A$8),M129,IF(AND($U$3=$A$2,$U$4=$A$7),M99,IF(AND($U$3=$A$2,$U$4=$A$9),M159,IF(AND($U$3=$A$2,$U$4=$A$10),M190,IF(AND($U$3=$A$2,$U$4=$A$11),M220,IF(AND($U$3=$A$2,$U$4=$A$12),M250,IF(AND($U$3=$A$2,$U$4=$A$13),M280,IF(AND($U$3=$A$2,$U$4=$A$14),M310,IF(AND($U$3=$A$2,$U$4=$A$15),M340,IF(AND($U$3=$A$2,$U$4=$A$16),M369,IF(AND($U$3=$A$2,$U$4=$A$17),M398,IF(AND($U$3=$A$2,$U$4=$A$18),M427,IF(AND($U$3=$A$2,$U$4=$A$19),M456,0)))))))))))))))))</f>
        <v>1</v>
      </c>
      <c r="AE14" s="250">
        <f t="shared" ref="AE14:AE37" si="9">IF($U$3=$A$1,N8,IF(AND($U$3=$A$2,OR($U$4=$A$4,$U$4=$A$6)=TRUE),N38,IF(AND($U$3=$A$2,$U$4=$A$5),N68,IF(AND($U$3=$A$2,$U$4=$A$7),N99,IF(AND($U$3=$A$2,$U$4=$A$8),N129,IF(AND($U$3=$A$2,$U$4=$A$7),N99,IF(AND($U$3=$A$2,$U$4=$A$9),N159,IF(AND($U$3=$A$2,$U$4=$A$10),N190,IF(AND($U$3=$A$2,$U$4=$A$11),N220,IF(AND($U$3=$A$2,$U$4=$A$12),N250,IF(AND($U$3=$A$2,$U$4=$A$13),N280,IF(AND($U$3=$A$2,$U$4=$A$14),N310,IF(AND($U$3=$A$2,$U$4=$A$15),N340,IF(AND($U$3=$A$2,$U$4=$A$16),N369,IF(AND($U$3=$A$2,$U$4=$A$17),N398,IF(AND($U$3=$A$2,$U$4=$A$18),N427,IF(AND($U$3=$A$2,$U$4=$A$19),N456,0)))))))))))))))))</f>
        <v>1</v>
      </c>
      <c r="AF14" s="250">
        <f t="shared" ref="AF14:AF37" si="10">IF($U$3=$A$1,O8,IF(AND($U$3=$A$2,OR($U$4=$A$4,$U$4=$A$6)=TRUE),O38,IF(AND($U$3=$A$2,$U$4=$A$5),O68,IF(AND($U$3=$A$2,$U$4=$A$7),O99,IF(AND($U$3=$A$2,$U$4=$A$8),O129,IF(AND($U$3=$A$2,$U$4=$A$7),O99,IF(AND($U$3=$A$2,$U$4=$A$9),O159,IF(AND($U$3=$A$2,$U$4=$A$10),O190,IF(AND($U$3=$A$2,$U$4=$A$11),O220,IF(AND($U$3=$A$2,$U$4=$A$12),O250,IF(AND($U$3=$A$2,$U$4=$A$13),O280,IF(AND($U$3=$A$2,$U$4=$A$14),O310,IF(AND($U$3=$A$2,$U$4=$A$15),O340,IF(AND($U$3=$A$2,$U$4=$A$16),O369,IF(AND($U$3=$A$2,$U$4=$A$17),O398,IF(AND($U$3=$A$2,$U$4=$A$18),O427,IF(AND($U$3=$A$2,$U$4=$A$19),O456,0)))))))))))))))))</f>
        <v>1</v>
      </c>
      <c r="AG14" s="250">
        <f t="shared" ref="AG14:AG37" si="11">IF($U$3=$A$1,P8,IF(AND($U$3=$A$2,OR($U$4=$A$4,$U$4=$A$6)=TRUE),P38,IF(AND($U$3=$A$2,$U$4=$A$5),P68,IF(AND($U$3=$A$2,$U$4=$A$7),P99,IF(AND($U$3=$A$2,$U$4=$A$8),P129,IF(AND($U$3=$A$2,$U$4=$A$7),P99,IF(AND($U$3=$A$2,$U$4=$A$9),P159,IF(AND($U$3=$A$2,$U$4=$A$10),P190,IF(AND($U$3=$A$2,$U$4=$A$11),P220,IF(AND($U$3=$A$2,$U$4=$A$12),P250,IF(AND($U$3=$A$2,$U$4=$A$13),P280,IF(AND($U$3=$A$2,$U$4=$A$14),P310,IF(AND($U$3=$A$2,$U$4=$A$15),P340,IF(AND($U$3=$A$2,$U$4=$A$16),P369,IF(AND($U$3=$A$2,$U$4=$A$17),P398,IF(AND($U$3=$A$2,$U$4=$A$18),P427,IF(AND($U$3=$A$2,$U$4=$A$19),P456,0)))))))))))))))))</f>
        <v>1</v>
      </c>
    </row>
    <row r="15" spans="1:33" ht="13.5" thickBot="1" x14ac:dyDescent="0.25">
      <c r="A15" s="238" t="s">
        <v>102</v>
      </c>
      <c r="B15" s="247"/>
      <c r="C15" s="248"/>
      <c r="D15" s="249">
        <v>8</v>
      </c>
      <c r="E15" s="250">
        <v>1</v>
      </c>
      <c r="F15" s="251">
        <v>1</v>
      </c>
      <c r="G15" s="250">
        <v>1</v>
      </c>
      <c r="H15" s="251">
        <v>1</v>
      </c>
      <c r="I15" s="250">
        <v>1</v>
      </c>
      <c r="J15" s="251">
        <v>1</v>
      </c>
      <c r="K15" s="250">
        <v>1</v>
      </c>
      <c r="L15" s="251">
        <v>1</v>
      </c>
      <c r="M15" s="250">
        <v>1</v>
      </c>
      <c r="N15" s="251">
        <v>1</v>
      </c>
      <c r="O15" s="250">
        <v>1</v>
      </c>
      <c r="P15" s="251">
        <v>1</v>
      </c>
      <c r="U15" s="249">
        <v>2</v>
      </c>
      <c r="V15" s="250">
        <f t="shared" si="0"/>
        <v>1</v>
      </c>
      <c r="W15" s="250">
        <f t="shared" si="1"/>
        <v>1</v>
      </c>
      <c r="X15" s="250">
        <f t="shared" si="2"/>
        <v>1</v>
      </c>
      <c r="Y15" s="250">
        <f t="shared" si="3"/>
        <v>1</v>
      </c>
      <c r="Z15" s="250">
        <f t="shared" si="4"/>
        <v>1</v>
      </c>
      <c r="AA15" s="250">
        <f t="shared" si="5"/>
        <v>1</v>
      </c>
      <c r="AB15" s="250">
        <f t="shared" si="6"/>
        <v>1</v>
      </c>
      <c r="AC15" s="250">
        <f t="shared" si="7"/>
        <v>1</v>
      </c>
      <c r="AD15" s="250">
        <f t="shared" si="8"/>
        <v>1</v>
      </c>
      <c r="AE15" s="250">
        <f t="shared" si="9"/>
        <v>1</v>
      </c>
      <c r="AF15" s="250">
        <f t="shared" si="10"/>
        <v>1</v>
      </c>
      <c r="AG15" s="250">
        <f t="shared" si="11"/>
        <v>1</v>
      </c>
    </row>
    <row r="16" spans="1:33" ht="13.5" thickBot="1" x14ac:dyDescent="0.25">
      <c r="A16" s="238" t="s">
        <v>103</v>
      </c>
      <c r="B16" s="247"/>
      <c r="C16" s="248"/>
      <c r="D16" s="249">
        <v>9</v>
      </c>
      <c r="E16" s="250">
        <v>1</v>
      </c>
      <c r="F16" s="251">
        <v>1</v>
      </c>
      <c r="G16" s="250">
        <v>1</v>
      </c>
      <c r="H16" s="251">
        <v>1</v>
      </c>
      <c r="I16" s="250">
        <v>1</v>
      </c>
      <c r="J16" s="251">
        <v>1</v>
      </c>
      <c r="K16" s="250">
        <v>1</v>
      </c>
      <c r="L16" s="251">
        <v>1</v>
      </c>
      <c r="M16" s="250">
        <v>1</v>
      </c>
      <c r="N16" s="251">
        <v>1</v>
      </c>
      <c r="O16" s="250">
        <v>1</v>
      </c>
      <c r="P16" s="251">
        <v>1</v>
      </c>
      <c r="U16" s="249">
        <v>3</v>
      </c>
      <c r="V16" s="250">
        <f t="shared" si="0"/>
        <v>1</v>
      </c>
      <c r="W16" s="250">
        <f t="shared" si="1"/>
        <v>1</v>
      </c>
      <c r="X16" s="250">
        <f t="shared" si="2"/>
        <v>1</v>
      </c>
      <c r="Y16" s="250">
        <f t="shared" si="3"/>
        <v>1</v>
      </c>
      <c r="Z16" s="250">
        <f t="shared" si="4"/>
        <v>1</v>
      </c>
      <c r="AA16" s="250">
        <f t="shared" si="5"/>
        <v>1</v>
      </c>
      <c r="AB16" s="250">
        <f t="shared" si="6"/>
        <v>1</v>
      </c>
      <c r="AC16" s="250">
        <f t="shared" si="7"/>
        <v>1</v>
      </c>
      <c r="AD16" s="250">
        <f t="shared" si="8"/>
        <v>1</v>
      </c>
      <c r="AE16" s="250">
        <f t="shared" si="9"/>
        <v>1</v>
      </c>
      <c r="AF16" s="250">
        <f t="shared" si="10"/>
        <v>1</v>
      </c>
      <c r="AG16" s="250">
        <f t="shared" si="11"/>
        <v>1</v>
      </c>
    </row>
    <row r="17" spans="1:33" ht="13.5" thickBot="1" x14ac:dyDescent="0.25">
      <c r="A17" s="238" t="s">
        <v>104</v>
      </c>
      <c r="B17" s="247"/>
      <c r="C17" s="248"/>
      <c r="D17" s="249">
        <v>10</v>
      </c>
      <c r="E17" s="250">
        <v>1</v>
      </c>
      <c r="F17" s="251">
        <v>1</v>
      </c>
      <c r="G17" s="250">
        <v>1</v>
      </c>
      <c r="H17" s="251">
        <v>1</v>
      </c>
      <c r="I17" s="250">
        <v>1</v>
      </c>
      <c r="J17" s="251">
        <v>1</v>
      </c>
      <c r="K17" s="250">
        <v>1</v>
      </c>
      <c r="L17" s="251">
        <v>1</v>
      </c>
      <c r="M17" s="250">
        <v>1</v>
      </c>
      <c r="N17" s="251">
        <v>1</v>
      </c>
      <c r="O17" s="250">
        <v>1</v>
      </c>
      <c r="P17" s="251">
        <v>1</v>
      </c>
      <c r="U17" s="249">
        <v>4</v>
      </c>
      <c r="V17" s="250">
        <f t="shared" si="0"/>
        <v>1</v>
      </c>
      <c r="W17" s="250">
        <f t="shared" si="1"/>
        <v>1</v>
      </c>
      <c r="X17" s="250">
        <f t="shared" si="2"/>
        <v>1</v>
      </c>
      <c r="Y17" s="250">
        <f t="shared" si="3"/>
        <v>1</v>
      </c>
      <c r="Z17" s="250">
        <f t="shared" si="4"/>
        <v>1</v>
      </c>
      <c r="AA17" s="250">
        <f t="shared" si="5"/>
        <v>1</v>
      </c>
      <c r="AB17" s="250">
        <f t="shared" si="6"/>
        <v>1</v>
      </c>
      <c r="AC17" s="250">
        <f t="shared" si="7"/>
        <v>1</v>
      </c>
      <c r="AD17" s="250">
        <f t="shared" si="8"/>
        <v>1</v>
      </c>
      <c r="AE17" s="250">
        <f t="shared" si="9"/>
        <v>1</v>
      </c>
      <c r="AF17" s="250">
        <f t="shared" si="10"/>
        <v>1</v>
      </c>
      <c r="AG17" s="250">
        <f t="shared" si="11"/>
        <v>1</v>
      </c>
    </row>
    <row r="18" spans="1:33" ht="13.5" thickBot="1" x14ac:dyDescent="0.25">
      <c r="A18" s="238" t="s">
        <v>105</v>
      </c>
      <c r="B18" s="247"/>
      <c r="C18" s="248"/>
      <c r="D18" s="249">
        <v>11</v>
      </c>
      <c r="E18" s="250">
        <v>1</v>
      </c>
      <c r="F18" s="251">
        <v>1</v>
      </c>
      <c r="G18" s="250">
        <v>1</v>
      </c>
      <c r="H18" s="251">
        <v>1</v>
      </c>
      <c r="I18" s="250">
        <v>1</v>
      </c>
      <c r="J18" s="251">
        <v>1</v>
      </c>
      <c r="K18" s="250">
        <v>1</v>
      </c>
      <c r="L18" s="251">
        <v>1</v>
      </c>
      <c r="M18" s="250">
        <v>1</v>
      </c>
      <c r="N18" s="251">
        <v>1</v>
      </c>
      <c r="O18" s="250">
        <v>1</v>
      </c>
      <c r="P18" s="251">
        <v>1</v>
      </c>
      <c r="U18" s="249">
        <v>5</v>
      </c>
      <c r="V18" s="250">
        <f t="shared" si="0"/>
        <v>1</v>
      </c>
      <c r="W18" s="250">
        <f t="shared" si="1"/>
        <v>1</v>
      </c>
      <c r="X18" s="250">
        <f t="shared" si="2"/>
        <v>1</v>
      </c>
      <c r="Y18" s="250">
        <f t="shared" si="3"/>
        <v>1</v>
      </c>
      <c r="Z18" s="250">
        <f t="shared" si="4"/>
        <v>1</v>
      </c>
      <c r="AA18" s="250">
        <f t="shared" si="5"/>
        <v>1</v>
      </c>
      <c r="AB18" s="250">
        <f t="shared" si="6"/>
        <v>1</v>
      </c>
      <c r="AC18" s="250">
        <f t="shared" si="7"/>
        <v>1</v>
      </c>
      <c r="AD18" s="250">
        <f t="shared" si="8"/>
        <v>1</v>
      </c>
      <c r="AE18" s="250">
        <f t="shared" si="9"/>
        <v>1</v>
      </c>
      <c r="AF18" s="250">
        <f t="shared" si="10"/>
        <v>1</v>
      </c>
      <c r="AG18" s="250">
        <f t="shared" si="11"/>
        <v>1</v>
      </c>
    </row>
    <row r="19" spans="1:33" ht="13.5" thickBot="1" x14ac:dyDescent="0.25">
      <c r="A19" s="238" t="s">
        <v>106</v>
      </c>
      <c r="B19" s="247"/>
      <c r="C19" s="248"/>
      <c r="D19" s="249">
        <v>12</v>
      </c>
      <c r="E19" s="250">
        <v>1</v>
      </c>
      <c r="F19" s="251">
        <v>1</v>
      </c>
      <c r="G19" s="250">
        <v>1</v>
      </c>
      <c r="H19" s="251">
        <v>1</v>
      </c>
      <c r="I19" s="250">
        <v>1</v>
      </c>
      <c r="J19" s="251">
        <v>1</v>
      </c>
      <c r="K19" s="250">
        <v>1</v>
      </c>
      <c r="L19" s="251">
        <v>1</v>
      </c>
      <c r="M19" s="250">
        <v>1</v>
      </c>
      <c r="N19" s="251">
        <v>1</v>
      </c>
      <c r="O19" s="250">
        <v>1</v>
      </c>
      <c r="P19" s="251">
        <v>1</v>
      </c>
      <c r="U19" s="249">
        <v>6</v>
      </c>
      <c r="V19" s="250">
        <f t="shared" si="0"/>
        <v>1</v>
      </c>
      <c r="W19" s="250">
        <f t="shared" si="1"/>
        <v>1</v>
      </c>
      <c r="X19" s="250">
        <f t="shared" si="2"/>
        <v>1</v>
      </c>
      <c r="Y19" s="250">
        <f t="shared" si="3"/>
        <v>1</v>
      </c>
      <c r="Z19" s="250">
        <f t="shared" si="4"/>
        <v>1</v>
      </c>
      <c r="AA19" s="250">
        <f t="shared" si="5"/>
        <v>1</v>
      </c>
      <c r="AB19" s="250">
        <f t="shared" si="6"/>
        <v>1</v>
      </c>
      <c r="AC19" s="250">
        <f t="shared" si="7"/>
        <v>1</v>
      </c>
      <c r="AD19" s="250">
        <f t="shared" si="8"/>
        <v>1</v>
      </c>
      <c r="AE19" s="250">
        <f t="shared" si="9"/>
        <v>1</v>
      </c>
      <c r="AF19" s="250">
        <f t="shared" si="10"/>
        <v>1</v>
      </c>
      <c r="AG19" s="250">
        <f t="shared" si="11"/>
        <v>1</v>
      </c>
    </row>
    <row r="20" spans="1:33" ht="13.5" thickBot="1" x14ac:dyDescent="0.25">
      <c r="B20" s="247"/>
      <c r="C20" s="248"/>
      <c r="D20" s="249">
        <v>13</v>
      </c>
      <c r="E20" s="250">
        <v>1</v>
      </c>
      <c r="F20" s="251">
        <v>1</v>
      </c>
      <c r="G20" s="250">
        <v>1</v>
      </c>
      <c r="H20" s="251">
        <v>1</v>
      </c>
      <c r="I20" s="250">
        <v>1</v>
      </c>
      <c r="J20" s="251">
        <v>1</v>
      </c>
      <c r="K20" s="250">
        <v>1</v>
      </c>
      <c r="L20" s="251">
        <v>1</v>
      </c>
      <c r="M20" s="250">
        <v>1</v>
      </c>
      <c r="N20" s="251">
        <v>1</v>
      </c>
      <c r="O20" s="250">
        <v>1</v>
      </c>
      <c r="P20" s="251">
        <v>1</v>
      </c>
      <c r="U20" s="249">
        <v>7</v>
      </c>
      <c r="V20" s="250">
        <f t="shared" si="0"/>
        <v>1</v>
      </c>
      <c r="W20" s="250">
        <f t="shared" si="1"/>
        <v>1</v>
      </c>
      <c r="X20" s="250">
        <f t="shared" si="2"/>
        <v>1</v>
      </c>
      <c r="Y20" s="250">
        <f t="shared" si="3"/>
        <v>1</v>
      </c>
      <c r="Z20" s="250">
        <f t="shared" si="4"/>
        <v>1</v>
      </c>
      <c r="AA20" s="250">
        <f t="shared" si="5"/>
        <v>1</v>
      </c>
      <c r="AB20" s="250">
        <f t="shared" si="6"/>
        <v>1</v>
      </c>
      <c r="AC20" s="250">
        <f t="shared" si="7"/>
        <v>1</v>
      </c>
      <c r="AD20" s="250">
        <f t="shared" si="8"/>
        <v>1</v>
      </c>
      <c r="AE20" s="250">
        <f t="shared" si="9"/>
        <v>1</v>
      </c>
      <c r="AF20" s="250">
        <f t="shared" si="10"/>
        <v>1</v>
      </c>
      <c r="AG20" s="250">
        <f t="shared" si="11"/>
        <v>1</v>
      </c>
    </row>
    <row r="21" spans="1:33" ht="13.5" thickBot="1" x14ac:dyDescent="0.25">
      <c r="B21" s="247"/>
      <c r="C21" s="248"/>
      <c r="D21" s="249">
        <v>14</v>
      </c>
      <c r="E21" s="250">
        <v>1</v>
      </c>
      <c r="F21" s="251">
        <v>1</v>
      </c>
      <c r="G21" s="250">
        <v>1</v>
      </c>
      <c r="H21" s="251">
        <v>1</v>
      </c>
      <c r="I21" s="250">
        <v>1</v>
      </c>
      <c r="J21" s="251">
        <v>1</v>
      </c>
      <c r="K21" s="250">
        <v>1</v>
      </c>
      <c r="L21" s="251">
        <v>1</v>
      </c>
      <c r="M21" s="250">
        <v>1</v>
      </c>
      <c r="N21" s="251">
        <v>1</v>
      </c>
      <c r="O21" s="250">
        <v>1</v>
      </c>
      <c r="P21" s="251">
        <v>1</v>
      </c>
      <c r="U21" s="249">
        <v>8</v>
      </c>
      <c r="V21" s="250">
        <f t="shared" si="0"/>
        <v>1</v>
      </c>
      <c r="W21" s="250">
        <f t="shared" si="1"/>
        <v>1</v>
      </c>
      <c r="X21" s="250">
        <f t="shared" si="2"/>
        <v>1</v>
      </c>
      <c r="Y21" s="250">
        <f t="shared" si="3"/>
        <v>1</v>
      </c>
      <c r="Z21" s="250">
        <f t="shared" si="4"/>
        <v>1</v>
      </c>
      <c r="AA21" s="250">
        <f t="shared" si="5"/>
        <v>1</v>
      </c>
      <c r="AB21" s="250">
        <f t="shared" si="6"/>
        <v>1</v>
      </c>
      <c r="AC21" s="250">
        <f t="shared" si="7"/>
        <v>1</v>
      </c>
      <c r="AD21" s="250">
        <f t="shared" si="8"/>
        <v>1</v>
      </c>
      <c r="AE21" s="250">
        <f t="shared" si="9"/>
        <v>1</v>
      </c>
      <c r="AF21" s="250">
        <f t="shared" si="10"/>
        <v>1</v>
      </c>
      <c r="AG21" s="250">
        <f t="shared" si="11"/>
        <v>1</v>
      </c>
    </row>
    <row r="22" spans="1:33" ht="13.5" thickBot="1" x14ac:dyDescent="0.25">
      <c r="B22" s="247"/>
      <c r="C22" s="248"/>
      <c r="D22" s="249">
        <v>15</v>
      </c>
      <c r="E22" s="250">
        <v>1</v>
      </c>
      <c r="F22" s="251">
        <v>1</v>
      </c>
      <c r="G22" s="250">
        <v>1</v>
      </c>
      <c r="H22" s="251">
        <v>1</v>
      </c>
      <c r="I22" s="250">
        <v>1</v>
      </c>
      <c r="J22" s="251">
        <v>1</v>
      </c>
      <c r="K22" s="250">
        <v>1</v>
      </c>
      <c r="L22" s="251">
        <v>1</v>
      </c>
      <c r="M22" s="250">
        <v>1</v>
      </c>
      <c r="N22" s="251">
        <v>1</v>
      </c>
      <c r="O22" s="250">
        <v>1</v>
      </c>
      <c r="P22" s="251">
        <v>1</v>
      </c>
      <c r="U22" s="249">
        <v>9</v>
      </c>
      <c r="V22" s="250">
        <f t="shared" si="0"/>
        <v>1</v>
      </c>
      <c r="W22" s="250">
        <f t="shared" si="1"/>
        <v>1</v>
      </c>
      <c r="X22" s="250">
        <f t="shared" si="2"/>
        <v>1</v>
      </c>
      <c r="Y22" s="250">
        <f t="shared" si="3"/>
        <v>1</v>
      </c>
      <c r="Z22" s="250">
        <f t="shared" si="4"/>
        <v>1</v>
      </c>
      <c r="AA22" s="250">
        <f t="shared" si="5"/>
        <v>1</v>
      </c>
      <c r="AB22" s="250">
        <f t="shared" si="6"/>
        <v>1</v>
      </c>
      <c r="AC22" s="250">
        <f t="shared" si="7"/>
        <v>1</v>
      </c>
      <c r="AD22" s="250">
        <f t="shared" si="8"/>
        <v>1</v>
      </c>
      <c r="AE22" s="250">
        <f t="shared" si="9"/>
        <v>1</v>
      </c>
      <c r="AF22" s="250">
        <f t="shared" si="10"/>
        <v>1</v>
      </c>
      <c r="AG22" s="250">
        <f t="shared" si="11"/>
        <v>1</v>
      </c>
    </row>
    <row r="23" spans="1:33" ht="13.5" thickBot="1" x14ac:dyDescent="0.25">
      <c r="B23" s="247"/>
      <c r="C23" s="248"/>
      <c r="D23" s="249">
        <v>16</v>
      </c>
      <c r="E23" s="250">
        <v>1</v>
      </c>
      <c r="F23" s="251">
        <v>1</v>
      </c>
      <c r="G23" s="250">
        <v>1</v>
      </c>
      <c r="H23" s="251">
        <v>1</v>
      </c>
      <c r="I23" s="250">
        <v>1</v>
      </c>
      <c r="J23" s="251">
        <v>1</v>
      </c>
      <c r="K23" s="250">
        <v>1</v>
      </c>
      <c r="L23" s="251">
        <v>1</v>
      </c>
      <c r="M23" s="250">
        <v>1</v>
      </c>
      <c r="N23" s="251">
        <v>1</v>
      </c>
      <c r="O23" s="250">
        <v>1</v>
      </c>
      <c r="P23" s="251">
        <v>1</v>
      </c>
      <c r="U23" s="249">
        <v>10</v>
      </c>
      <c r="V23" s="250">
        <f t="shared" si="0"/>
        <v>1</v>
      </c>
      <c r="W23" s="250">
        <f t="shared" si="1"/>
        <v>1</v>
      </c>
      <c r="X23" s="250">
        <f t="shared" si="2"/>
        <v>1</v>
      </c>
      <c r="Y23" s="250">
        <f t="shared" si="3"/>
        <v>1</v>
      </c>
      <c r="Z23" s="250">
        <f t="shared" si="4"/>
        <v>1</v>
      </c>
      <c r="AA23" s="250">
        <f t="shared" si="5"/>
        <v>1</v>
      </c>
      <c r="AB23" s="250">
        <f t="shared" si="6"/>
        <v>1</v>
      </c>
      <c r="AC23" s="250">
        <f t="shared" si="7"/>
        <v>1</v>
      </c>
      <c r="AD23" s="250">
        <f t="shared" si="8"/>
        <v>1</v>
      </c>
      <c r="AE23" s="250">
        <f t="shared" si="9"/>
        <v>1</v>
      </c>
      <c r="AF23" s="250">
        <f t="shared" si="10"/>
        <v>1</v>
      </c>
      <c r="AG23" s="250">
        <f t="shared" si="11"/>
        <v>1</v>
      </c>
    </row>
    <row r="24" spans="1:33" ht="13.5" thickBot="1" x14ac:dyDescent="0.25">
      <c r="B24" s="247"/>
      <c r="C24" s="248"/>
      <c r="D24" s="249">
        <v>17</v>
      </c>
      <c r="E24" s="250">
        <v>1</v>
      </c>
      <c r="F24" s="251">
        <v>1</v>
      </c>
      <c r="G24" s="250">
        <v>1</v>
      </c>
      <c r="H24" s="251">
        <v>1</v>
      </c>
      <c r="I24" s="250">
        <v>1</v>
      </c>
      <c r="J24" s="251">
        <v>1</v>
      </c>
      <c r="K24" s="250">
        <v>1</v>
      </c>
      <c r="L24" s="251">
        <v>1</v>
      </c>
      <c r="M24" s="250">
        <v>1</v>
      </c>
      <c r="N24" s="251">
        <v>1</v>
      </c>
      <c r="O24" s="250">
        <v>1</v>
      </c>
      <c r="P24" s="251">
        <v>1</v>
      </c>
      <c r="U24" s="249">
        <v>11</v>
      </c>
      <c r="V24" s="250">
        <f t="shared" si="0"/>
        <v>1</v>
      </c>
      <c r="W24" s="250">
        <f t="shared" si="1"/>
        <v>1</v>
      </c>
      <c r="X24" s="250">
        <f t="shared" si="2"/>
        <v>1</v>
      </c>
      <c r="Y24" s="250">
        <f t="shared" si="3"/>
        <v>1</v>
      </c>
      <c r="Z24" s="250">
        <f t="shared" si="4"/>
        <v>1</v>
      </c>
      <c r="AA24" s="250">
        <f t="shared" si="5"/>
        <v>1</v>
      </c>
      <c r="AB24" s="250">
        <f t="shared" si="6"/>
        <v>1</v>
      </c>
      <c r="AC24" s="250">
        <f t="shared" si="7"/>
        <v>1</v>
      </c>
      <c r="AD24" s="250">
        <f t="shared" si="8"/>
        <v>1</v>
      </c>
      <c r="AE24" s="250">
        <f t="shared" si="9"/>
        <v>1</v>
      </c>
      <c r="AF24" s="250">
        <f t="shared" si="10"/>
        <v>1</v>
      </c>
      <c r="AG24" s="250">
        <f t="shared" si="11"/>
        <v>1</v>
      </c>
    </row>
    <row r="25" spans="1:33" ht="13.5" thickBot="1" x14ac:dyDescent="0.25">
      <c r="B25" s="247"/>
      <c r="C25" s="248"/>
      <c r="D25" s="249">
        <v>18</v>
      </c>
      <c r="E25" s="250">
        <v>1</v>
      </c>
      <c r="F25" s="251">
        <v>1</v>
      </c>
      <c r="G25" s="250">
        <v>1</v>
      </c>
      <c r="H25" s="251">
        <v>1</v>
      </c>
      <c r="I25" s="250">
        <v>1</v>
      </c>
      <c r="J25" s="251">
        <v>1</v>
      </c>
      <c r="K25" s="250">
        <v>1</v>
      </c>
      <c r="L25" s="251">
        <v>1</v>
      </c>
      <c r="M25" s="250">
        <v>1</v>
      </c>
      <c r="N25" s="251">
        <v>1</v>
      </c>
      <c r="O25" s="250">
        <v>1</v>
      </c>
      <c r="P25" s="251">
        <v>1</v>
      </c>
      <c r="U25" s="249">
        <v>12</v>
      </c>
      <c r="V25" s="250">
        <f t="shared" si="0"/>
        <v>1</v>
      </c>
      <c r="W25" s="250">
        <f t="shared" si="1"/>
        <v>1</v>
      </c>
      <c r="X25" s="250">
        <f t="shared" si="2"/>
        <v>1</v>
      </c>
      <c r="Y25" s="250">
        <f t="shared" si="3"/>
        <v>1</v>
      </c>
      <c r="Z25" s="250">
        <f t="shared" si="4"/>
        <v>1</v>
      </c>
      <c r="AA25" s="250">
        <f t="shared" si="5"/>
        <v>1</v>
      </c>
      <c r="AB25" s="250">
        <f t="shared" si="6"/>
        <v>1</v>
      </c>
      <c r="AC25" s="250">
        <f t="shared" si="7"/>
        <v>1</v>
      </c>
      <c r="AD25" s="250">
        <f t="shared" si="8"/>
        <v>1</v>
      </c>
      <c r="AE25" s="250">
        <f t="shared" si="9"/>
        <v>1</v>
      </c>
      <c r="AF25" s="250">
        <f t="shared" si="10"/>
        <v>1</v>
      </c>
      <c r="AG25" s="250">
        <f t="shared" si="11"/>
        <v>1</v>
      </c>
    </row>
    <row r="26" spans="1:33" ht="13.5" thickBot="1" x14ac:dyDescent="0.25">
      <c r="B26" s="247"/>
      <c r="C26" s="248"/>
      <c r="D26" s="249">
        <v>19</v>
      </c>
      <c r="E26" s="250">
        <v>1</v>
      </c>
      <c r="F26" s="251">
        <v>1</v>
      </c>
      <c r="G26" s="250">
        <v>1</v>
      </c>
      <c r="H26" s="251">
        <v>1</v>
      </c>
      <c r="I26" s="250">
        <v>1</v>
      </c>
      <c r="J26" s="251">
        <v>1</v>
      </c>
      <c r="K26" s="250">
        <v>1</v>
      </c>
      <c r="L26" s="251">
        <v>1</v>
      </c>
      <c r="M26" s="250">
        <v>1</v>
      </c>
      <c r="N26" s="251">
        <v>1</v>
      </c>
      <c r="O26" s="250">
        <v>1</v>
      </c>
      <c r="P26" s="251">
        <v>1</v>
      </c>
      <c r="U26" s="249">
        <v>13</v>
      </c>
      <c r="V26" s="250">
        <f t="shared" si="0"/>
        <v>1</v>
      </c>
      <c r="W26" s="250">
        <f t="shared" si="1"/>
        <v>1</v>
      </c>
      <c r="X26" s="250">
        <f t="shared" si="2"/>
        <v>1</v>
      </c>
      <c r="Y26" s="250">
        <f t="shared" si="3"/>
        <v>1</v>
      </c>
      <c r="Z26" s="250">
        <f t="shared" si="4"/>
        <v>1</v>
      </c>
      <c r="AA26" s="250">
        <f t="shared" si="5"/>
        <v>1</v>
      </c>
      <c r="AB26" s="250">
        <f t="shared" si="6"/>
        <v>1</v>
      </c>
      <c r="AC26" s="250">
        <f t="shared" si="7"/>
        <v>1</v>
      </c>
      <c r="AD26" s="250">
        <f t="shared" si="8"/>
        <v>1</v>
      </c>
      <c r="AE26" s="250">
        <f t="shared" si="9"/>
        <v>1</v>
      </c>
      <c r="AF26" s="250">
        <f t="shared" si="10"/>
        <v>1</v>
      </c>
      <c r="AG26" s="250">
        <f t="shared" si="11"/>
        <v>1</v>
      </c>
    </row>
    <row r="27" spans="1:33" ht="13.5" thickBot="1" x14ac:dyDescent="0.25">
      <c r="B27" s="247"/>
      <c r="C27" s="248"/>
      <c r="D27" s="249">
        <v>20</v>
      </c>
      <c r="E27" s="250">
        <v>1</v>
      </c>
      <c r="F27" s="251">
        <v>1</v>
      </c>
      <c r="G27" s="250">
        <v>1</v>
      </c>
      <c r="H27" s="251">
        <v>1</v>
      </c>
      <c r="I27" s="250">
        <v>1</v>
      </c>
      <c r="J27" s="251">
        <v>1</v>
      </c>
      <c r="K27" s="250">
        <v>1</v>
      </c>
      <c r="L27" s="251">
        <v>1</v>
      </c>
      <c r="M27" s="250">
        <v>1</v>
      </c>
      <c r="N27" s="251">
        <v>1</v>
      </c>
      <c r="O27" s="250">
        <v>1</v>
      </c>
      <c r="P27" s="251">
        <v>1</v>
      </c>
      <c r="U27" s="249">
        <v>14</v>
      </c>
      <c r="V27" s="250">
        <f t="shared" si="0"/>
        <v>1</v>
      </c>
      <c r="W27" s="250">
        <f t="shared" si="1"/>
        <v>1</v>
      </c>
      <c r="X27" s="250">
        <f t="shared" si="2"/>
        <v>1</v>
      </c>
      <c r="Y27" s="250">
        <f t="shared" si="3"/>
        <v>1</v>
      </c>
      <c r="Z27" s="250">
        <f t="shared" si="4"/>
        <v>1</v>
      </c>
      <c r="AA27" s="250">
        <f t="shared" si="5"/>
        <v>3</v>
      </c>
      <c r="AB27" s="250">
        <f t="shared" si="6"/>
        <v>3</v>
      </c>
      <c r="AC27" s="250">
        <f t="shared" si="7"/>
        <v>3</v>
      </c>
      <c r="AD27" s="250">
        <f t="shared" si="8"/>
        <v>3</v>
      </c>
      <c r="AE27" s="250">
        <f t="shared" si="9"/>
        <v>3</v>
      </c>
      <c r="AF27" s="250">
        <f t="shared" si="10"/>
        <v>1</v>
      </c>
      <c r="AG27" s="250">
        <f t="shared" si="11"/>
        <v>1</v>
      </c>
    </row>
    <row r="28" spans="1:33" ht="13.5" thickBot="1" x14ac:dyDescent="0.25">
      <c r="B28" s="247"/>
      <c r="C28" s="248"/>
      <c r="D28" s="249">
        <v>21</v>
      </c>
      <c r="E28" s="250">
        <v>1</v>
      </c>
      <c r="F28" s="251">
        <v>1</v>
      </c>
      <c r="G28" s="250">
        <v>1</v>
      </c>
      <c r="H28" s="251">
        <v>1</v>
      </c>
      <c r="I28" s="250">
        <v>1</v>
      </c>
      <c r="J28" s="251">
        <v>1</v>
      </c>
      <c r="K28" s="250">
        <v>1</v>
      </c>
      <c r="L28" s="251">
        <v>1</v>
      </c>
      <c r="M28" s="250">
        <v>1</v>
      </c>
      <c r="N28" s="251">
        <v>1</v>
      </c>
      <c r="O28" s="250">
        <v>1</v>
      </c>
      <c r="P28" s="251">
        <v>1</v>
      </c>
      <c r="U28" s="249">
        <v>15</v>
      </c>
      <c r="V28" s="250">
        <f t="shared" si="0"/>
        <v>1</v>
      </c>
      <c r="W28" s="250">
        <f t="shared" si="1"/>
        <v>1</v>
      </c>
      <c r="X28" s="250">
        <f t="shared" si="2"/>
        <v>1</v>
      </c>
      <c r="Y28" s="250">
        <f t="shared" si="3"/>
        <v>1</v>
      </c>
      <c r="Z28" s="250">
        <f t="shared" si="4"/>
        <v>1</v>
      </c>
      <c r="AA28" s="250">
        <f t="shared" si="5"/>
        <v>3</v>
      </c>
      <c r="AB28" s="250">
        <f t="shared" si="6"/>
        <v>3</v>
      </c>
      <c r="AC28" s="250">
        <f t="shared" si="7"/>
        <v>3</v>
      </c>
      <c r="AD28" s="250">
        <f t="shared" si="8"/>
        <v>3</v>
      </c>
      <c r="AE28" s="250">
        <f t="shared" si="9"/>
        <v>3</v>
      </c>
      <c r="AF28" s="250">
        <f t="shared" si="10"/>
        <v>1</v>
      </c>
      <c r="AG28" s="250">
        <f t="shared" si="11"/>
        <v>1</v>
      </c>
    </row>
    <row r="29" spans="1:33" ht="13.5" thickBot="1" x14ac:dyDescent="0.25">
      <c r="B29" s="247"/>
      <c r="C29" s="248"/>
      <c r="D29" s="249">
        <v>22</v>
      </c>
      <c r="E29" s="250">
        <v>1</v>
      </c>
      <c r="F29" s="251">
        <v>1</v>
      </c>
      <c r="G29" s="250">
        <v>1</v>
      </c>
      <c r="H29" s="251">
        <v>1</v>
      </c>
      <c r="I29" s="250">
        <v>1</v>
      </c>
      <c r="J29" s="251">
        <v>1</v>
      </c>
      <c r="K29" s="250">
        <v>1</v>
      </c>
      <c r="L29" s="251">
        <v>1</v>
      </c>
      <c r="M29" s="250">
        <v>1</v>
      </c>
      <c r="N29" s="251">
        <v>1</v>
      </c>
      <c r="O29" s="250">
        <v>1</v>
      </c>
      <c r="P29" s="251">
        <v>1</v>
      </c>
      <c r="U29" s="249">
        <v>16</v>
      </c>
      <c r="V29" s="250">
        <f t="shared" si="0"/>
        <v>1</v>
      </c>
      <c r="W29" s="250">
        <f t="shared" si="1"/>
        <v>1</v>
      </c>
      <c r="X29" s="250">
        <f t="shared" si="2"/>
        <v>1</v>
      </c>
      <c r="Y29" s="250">
        <f t="shared" si="3"/>
        <v>1</v>
      </c>
      <c r="Z29" s="250">
        <f t="shared" si="4"/>
        <v>1</v>
      </c>
      <c r="AA29" s="250">
        <f t="shared" si="5"/>
        <v>3</v>
      </c>
      <c r="AB29" s="250">
        <f t="shared" si="6"/>
        <v>3</v>
      </c>
      <c r="AC29" s="250">
        <f t="shared" si="7"/>
        <v>3</v>
      </c>
      <c r="AD29" s="250">
        <f t="shared" si="8"/>
        <v>3</v>
      </c>
      <c r="AE29" s="250">
        <f t="shared" si="9"/>
        <v>3</v>
      </c>
      <c r="AF29" s="250">
        <f t="shared" si="10"/>
        <v>1</v>
      </c>
      <c r="AG29" s="250">
        <f t="shared" si="11"/>
        <v>1</v>
      </c>
    </row>
    <row r="30" spans="1:33" ht="13.5" thickBot="1" x14ac:dyDescent="0.25">
      <c r="B30" s="247"/>
      <c r="C30" s="248"/>
      <c r="D30" s="249">
        <v>23</v>
      </c>
      <c r="E30" s="250">
        <v>1</v>
      </c>
      <c r="F30" s="251">
        <v>1</v>
      </c>
      <c r="G30" s="250">
        <v>1</v>
      </c>
      <c r="H30" s="251">
        <v>1</v>
      </c>
      <c r="I30" s="250">
        <v>1</v>
      </c>
      <c r="J30" s="251">
        <v>1</v>
      </c>
      <c r="K30" s="250">
        <v>1</v>
      </c>
      <c r="L30" s="251">
        <v>1</v>
      </c>
      <c r="M30" s="250">
        <v>1</v>
      </c>
      <c r="N30" s="251">
        <v>1</v>
      </c>
      <c r="O30" s="250">
        <v>1</v>
      </c>
      <c r="P30" s="251">
        <v>1</v>
      </c>
      <c r="U30" s="249">
        <v>17</v>
      </c>
      <c r="V30" s="250">
        <f t="shared" si="0"/>
        <v>1</v>
      </c>
      <c r="W30" s="250">
        <f t="shared" si="1"/>
        <v>1</v>
      </c>
      <c r="X30" s="250">
        <f t="shared" si="2"/>
        <v>1</v>
      </c>
      <c r="Y30" s="250">
        <f t="shared" si="3"/>
        <v>1</v>
      </c>
      <c r="Z30" s="250">
        <f t="shared" si="4"/>
        <v>1</v>
      </c>
      <c r="AA30" s="250">
        <f t="shared" si="5"/>
        <v>3</v>
      </c>
      <c r="AB30" s="250">
        <f t="shared" si="6"/>
        <v>3</v>
      </c>
      <c r="AC30" s="250">
        <f t="shared" si="7"/>
        <v>3</v>
      </c>
      <c r="AD30" s="250">
        <f t="shared" si="8"/>
        <v>3</v>
      </c>
      <c r="AE30" s="250">
        <f t="shared" si="9"/>
        <v>3</v>
      </c>
      <c r="AF30" s="250">
        <f t="shared" si="10"/>
        <v>1</v>
      </c>
      <c r="AG30" s="250">
        <f t="shared" si="11"/>
        <v>1</v>
      </c>
    </row>
    <row r="31" spans="1:33" ht="13.5" thickBot="1" x14ac:dyDescent="0.25">
      <c r="B31" s="247"/>
      <c r="C31" s="248"/>
      <c r="D31" s="249">
        <v>24</v>
      </c>
      <c r="E31" s="250">
        <v>1</v>
      </c>
      <c r="F31" s="251">
        <v>1</v>
      </c>
      <c r="G31" s="250">
        <v>1</v>
      </c>
      <c r="H31" s="251">
        <v>1</v>
      </c>
      <c r="I31" s="250">
        <v>1</v>
      </c>
      <c r="J31" s="251">
        <v>1</v>
      </c>
      <c r="K31" s="250">
        <v>1</v>
      </c>
      <c r="L31" s="251">
        <v>1</v>
      </c>
      <c r="M31" s="250">
        <v>1</v>
      </c>
      <c r="N31" s="251">
        <v>1</v>
      </c>
      <c r="O31" s="250">
        <v>1</v>
      </c>
      <c r="P31" s="251">
        <v>1</v>
      </c>
      <c r="U31" s="249">
        <v>18</v>
      </c>
      <c r="V31" s="250">
        <f t="shared" si="0"/>
        <v>2</v>
      </c>
      <c r="W31" s="250">
        <f t="shared" si="1"/>
        <v>2</v>
      </c>
      <c r="X31" s="250">
        <f t="shared" si="2"/>
        <v>2</v>
      </c>
      <c r="Y31" s="250">
        <f t="shared" si="3"/>
        <v>2</v>
      </c>
      <c r="Z31" s="250">
        <f t="shared" si="4"/>
        <v>2</v>
      </c>
      <c r="AA31" s="250">
        <f t="shared" si="5"/>
        <v>1</v>
      </c>
      <c r="AB31" s="250">
        <f t="shared" si="6"/>
        <v>1</v>
      </c>
      <c r="AC31" s="250">
        <f t="shared" si="7"/>
        <v>1</v>
      </c>
      <c r="AD31" s="250">
        <f t="shared" si="8"/>
        <v>1</v>
      </c>
      <c r="AE31" s="250">
        <f t="shared" si="9"/>
        <v>1</v>
      </c>
      <c r="AF31" s="250">
        <f t="shared" si="10"/>
        <v>2</v>
      </c>
      <c r="AG31" s="250">
        <f t="shared" si="11"/>
        <v>2</v>
      </c>
    </row>
    <row r="32" spans="1:33" ht="13.5" thickBot="1" x14ac:dyDescent="0.25">
      <c r="U32" s="249">
        <v>19</v>
      </c>
      <c r="V32" s="250">
        <f t="shared" si="0"/>
        <v>2</v>
      </c>
      <c r="W32" s="250">
        <f t="shared" si="1"/>
        <v>2</v>
      </c>
      <c r="X32" s="250">
        <f t="shared" si="2"/>
        <v>2</v>
      </c>
      <c r="Y32" s="250">
        <f t="shared" si="3"/>
        <v>2</v>
      </c>
      <c r="Z32" s="250">
        <f t="shared" si="4"/>
        <v>2</v>
      </c>
      <c r="AA32" s="250">
        <f t="shared" si="5"/>
        <v>1</v>
      </c>
      <c r="AB32" s="250">
        <f t="shared" si="6"/>
        <v>1</v>
      </c>
      <c r="AC32" s="250">
        <f t="shared" si="7"/>
        <v>1</v>
      </c>
      <c r="AD32" s="250">
        <f t="shared" si="8"/>
        <v>1</v>
      </c>
      <c r="AE32" s="250">
        <f t="shared" si="9"/>
        <v>1</v>
      </c>
      <c r="AF32" s="250">
        <f t="shared" si="10"/>
        <v>2</v>
      </c>
      <c r="AG32" s="250">
        <f t="shared" si="11"/>
        <v>2</v>
      </c>
    </row>
    <row r="33" spans="4:33" ht="13.5" thickBot="1" x14ac:dyDescent="0.25">
      <c r="U33" s="249">
        <v>20</v>
      </c>
      <c r="V33" s="250">
        <f t="shared" si="0"/>
        <v>2</v>
      </c>
      <c r="W33" s="250">
        <f t="shared" si="1"/>
        <v>2</v>
      </c>
      <c r="X33" s="250">
        <f t="shared" si="2"/>
        <v>2</v>
      </c>
      <c r="Y33" s="250">
        <f t="shared" si="3"/>
        <v>2</v>
      </c>
      <c r="Z33" s="250">
        <f t="shared" si="4"/>
        <v>2</v>
      </c>
      <c r="AA33" s="250">
        <f t="shared" si="5"/>
        <v>1</v>
      </c>
      <c r="AB33" s="250">
        <f t="shared" si="6"/>
        <v>1</v>
      </c>
      <c r="AC33" s="250">
        <f t="shared" si="7"/>
        <v>1</v>
      </c>
      <c r="AD33" s="250">
        <f t="shared" si="8"/>
        <v>1</v>
      </c>
      <c r="AE33" s="250">
        <f t="shared" si="9"/>
        <v>1</v>
      </c>
      <c r="AF33" s="250">
        <f t="shared" si="10"/>
        <v>2</v>
      </c>
      <c r="AG33" s="250">
        <f t="shared" si="11"/>
        <v>2</v>
      </c>
    </row>
    <row r="34" spans="4:33" ht="13.5" thickBot="1" x14ac:dyDescent="0.25">
      <c r="D34" s="239" t="s">
        <v>72</v>
      </c>
      <c r="E34" s="239"/>
      <c r="F34" s="239"/>
      <c r="G34" s="239"/>
      <c r="H34" s="239"/>
      <c r="I34" s="239"/>
      <c r="J34" s="239"/>
      <c r="K34" s="239"/>
      <c r="L34" s="239"/>
      <c r="M34" s="239"/>
      <c r="N34" s="239"/>
      <c r="O34" s="239"/>
      <c r="P34" s="239"/>
      <c r="U34" s="249">
        <v>21</v>
      </c>
      <c r="V34" s="250">
        <f t="shared" si="0"/>
        <v>2</v>
      </c>
      <c r="W34" s="250">
        <f t="shared" si="1"/>
        <v>2</v>
      </c>
      <c r="X34" s="250">
        <f t="shared" si="2"/>
        <v>2</v>
      </c>
      <c r="Y34" s="250">
        <f t="shared" si="3"/>
        <v>2</v>
      </c>
      <c r="Z34" s="250">
        <f t="shared" si="4"/>
        <v>2</v>
      </c>
      <c r="AA34" s="250">
        <f t="shared" si="5"/>
        <v>1</v>
      </c>
      <c r="AB34" s="250">
        <f t="shared" si="6"/>
        <v>1</v>
      </c>
      <c r="AC34" s="250">
        <f t="shared" si="7"/>
        <v>1</v>
      </c>
      <c r="AD34" s="250">
        <f t="shared" si="8"/>
        <v>1</v>
      </c>
      <c r="AE34" s="250">
        <f t="shared" si="9"/>
        <v>1</v>
      </c>
      <c r="AF34" s="250">
        <f t="shared" si="10"/>
        <v>2</v>
      </c>
      <c r="AG34" s="250">
        <f t="shared" si="11"/>
        <v>2</v>
      </c>
    </row>
    <row r="35" spans="4:33" ht="13.5" thickBot="1" x14ac:dyDescent="0.25">
      <c r="D35" s="240"/>
      <c r="E35" s="241" t="s">
        <v>0</v>
      </c>
      <c r="F35" s="242"/>
      <c r="G35" s="242"/>
      <c r="H35" s="242"/>
      <c r="I35" s="242"/>
      <c r="J35" s="242"/>
      <c r="K35" s="242"/>
      <c r="L35" s="242"/>
      <c r="M35" s="242"/>
      <c r="N35" s="242"/>
      <c r="O35" s="242"/>
      <c r="P35" s="242"/>
      <c r="U35" s="249">
        <v>22</v>
      </c>
      <c r="V35" s="250">
        <f t="shared" si="0"/>
        <v>2</v>
      </c>
      <c r="W35" s="250">
        <f t="shared" si="1"/>
        <v>2</v>
      </c>
      <c r="X35" s="250">
        <f t="shared" si="2"/>
        <v>2</v>
      </c>
      <c r="Y35" s="250">
        <f t="shared" si="3"/>
        <v>2</v>
      </c>
      <c r="Z35" s="250">
        <f t="shared" si="4"/>
        <v>2</v>
      </c>
      <c r="AA35" s="250">
        <f t="shared" si="5"/>
        <v>1</v>
      </c>
      <c r="AB35" s="250">
        <f t="shared" si="6"/>
        <v>1</v>
      </c>
      <c r="AC35" s="250">
        <f t="shared" si="7"/>
        <v>1</v>
      </c>
      <c r="AD35" s="250">
        <f t="shared" si="8"/>
        <v>1</v>
      </c>
      <c r="AE35" s="250">
        <f t="shared" si="9"/>
        <v>1</v>
      </c>
      <c r="AF35" s="250">
        <f t="shared" si="10"/>
        <v>2</v>
      </c>
      <c r="AG35" s="250">
        <f t="shared" si="11"/>
        <v>2</v>
      </c>
    </row>
    <row r="36" spans="4:33" ht="13.5" thickBot="1" x14ac:dyDescent="0.25">
      <c r="D36" s="244">
        <v>40178</v>
      </c>
      <c r="E36" s="245">
        <v>40209</v>
      </c>
      <c r="F36" s="245">
        <v>40237</v>
      </c>
      <c r="G36" s="245">
        <v>40268</v>
      </c>
      <c r="H36" s="245">
        <v>40298</v>
      </c>
      <c r="I36" s="245">
        <v>40329</v>
      </c>
      <c r="J36" s="245">
        <v>40359</v>
      </c>
      <c r="K36" s="245">
        <v>40390</v>
      </c>
      <c r="L36" s="245">
        <v>40421</v>
      </c>
      <c r="M36" s="245">
        <v>40451</v>
      </c>
      <c r="N36" s="245">
        <v>40482</v>
      </c>
      <c r="O36" s="245">
        <v>40512</v>
      </c>
      <c r="P36" s="245">
        <v>40543</v>
      </c>
      <c r="U36" s="249">
        <v>23</v>
      </c>
      <c r="V36" s="250">
        <f t="shared" si="0"/>
        <v>1</v>
      </c>
      <c r="W36" s="250">
        <f t="shared" si="1"/>
        <v>1</v>
      </c>
      <c r="X36" s="250">
        <f t="shared" si="2"/>
        <v>1</v>
      </c>
      <c r="Y36" s="250">
        <f t="shared" si="3"/>
        <v>1</v>
      </c>
      <c r="Z36" s="250">
        <f t="shared" si="4"/>
        <v>1</v>
      </c>
      <c r="AA36" s="250">
        <f t="shared" si="5"/>
        <v>1</v>
      </c>
      <c r="AB36" s="250">
        <f t="shared" si="6"/>
        <v>1</v>
      </c>
      <c r="AC36" s="250">
        <f t="shared" si="7"/>
        <v>1</v>
      </c>
      <c r="AD36" s="250">
        <f t="shared" si="8"/>
        <v>1</v>
      </c>
      <c r="AE36" s="250">
        <f t="shared" si="9"/>
        <v>1</v>
      </c>
      <c r="AF36" s="250">
        <f t="shared" si="10"/>
        <v>1</v>
      </c>
      <c r="AG36" s="250">
        <f t="shared" si="11"/>
        <v>1</v>
      </c>
    </row>
    <row r="37" spans="4:33" ht="13.5" thickBot="1" x14ac:dyDescent="0.25">
      <c r="D37" s="240"/>
      <c r="E37" s="246">
        <v>1</v>
      </c>
      <c r="F37" s="246">
        <v>2</v>
      </c>
      <c r="G37" s="246">
        <v>3</v>
      </c>
      <c r="H37" s="246">
        <v>4</v>
      </c>
      <c r="I37" s="246">
        <v>5</v>
      </c>
      <c r="J37" s="246">
        <v>6</v>
      </c>
      <c r="K37" s="246">
        <v>7</v>
      </c>
      <c r="L37" s="246">
        <v>8</v>
      </c>
      <c r="M37" s="246">
        <v>9</v>
      </c>
      <c r="N37" s="246">
        <v>10</v>
      </c>
      <c r="O37" s="246">
        <v>11</v>
      </c>
      <c r="P37" s="246">
        <v>12</v>
      </c>
      <c r="U37" s="249">
        <v>24</v>
      </c>
      <c r="V37" s="250">
        <f t="shared" si="0"/>
        <v>1</v>
      </c>
      <c r="W37" s="250">
        <f t="shared" si="1"/>
        <v>1</v>
      </c>
      <c r="X37" s="250">
        <f t="shared" si="2"/>
        <v>1</v>
      </c>
      <c r="Y37" s="250">
        <f t="shared" si="3"/>
        <v>1</v>
      </c>
      <c r="Z37" s="250">
        <f t="shared" si="4"/>
        <v>1</v>
      </c>
      <c r="AA37" s="250">
        <f t="shared" si="5"/>
        <v>1</v>
      </c>
      <c r="AB37" s="250">
        <f t="shared" si="6"/>
        <v>1</v>
      </c>
      <c r="AC37" s="250">
        <f t="shared" si="7"/>
        <v>1</v>
      </c>
      <c r="AD37" s="250">
        <f t="shared" si="8"/>
        <v>1</v>
      </c>
      <c r="AE37" s="250">
        <f t="shared" si="9"/>
        <v>1</v>
      </c>
      <c r="AF37" s="250">
        <f t="shared" si="10"/>
        <v>1</v>
      </c>
      <c r="AG37" s="250">
        <f t="shared" si="11"/>
        <v>1</v>
      </c>
    </row>
    <row r="38" spans="4:33" ht="13.5" thickBot="1" x14ac:dyDescent="0.25">
      <c r="D38" s="249">
        <v>1</v>
      </c>
      <c r="E38" s="250">
        <v>1</v>
      </c>
      <c r="F38" s="251">
        <v>1</v>
      </c>
      <c r="G38" s="250">
        <v>1</v>
      </c>
      <c r="H38" s="251">
        <v>1</v>
      </c>
      <c r="I38" s="250">
        <v>1</v>
      </c>
      <c r="J38" s="251">
        <v>1</v>
      </c>
      <c r="K38" s="250">
        <v>1</v>
      </c>
      <c r="L38" s="251">
        <v>1</v>
      </c>
      <c r="M38" s="250">
        <v>1</v>
      </c>
      <c r="N38" s="251">
        <v>1</v>
      </c>
      <c r="O38" s="250">
        <v>1</v>
      </c>
      <c r="P38" s="251">
        <v>1</v>
      </c>
    </row>
    <row r="39" spans="4:33" ht="13.5" thickBot="1" x14ac:dyDescent="0.25">
      <c r="D39" s="249">
        <v>2</v>
      </c>
      <c r="E39" s="250">
        <v>1</v>
      </c>
      <c r="F39" s="251">
        <v>1</v>
      </c>
      <c r="G39" s="250">
        <v>1</v>
      </c>
      <c r="H39" s="251">
        <v>1</v>
      </c>
      <c r="I39" s="250">
        <v>1</v>
      </c>
      <c r="J39" s="251">
        <v>1</v>
      </c>
      <c r="K39" s="250">
        <v>1</v>
      </c>
      <c r="L39" s="251">
        <v>1</v>
      </c>
      <c r="M39" s="250">
        <v>1</v>
      </c>
      <c r="N39" s="251">
        <v>1</v>
      </c>
      <c r="O39" s="250">
        <v>1</v>
      </c>
      <c r="P39" s="251">
        <v>1</v>
      </c>
    </row>
    <row r="40" spans="4:33" ht="13.5" thickBot="1" x14ac:dyDescent="0.25">
      <c r="D40" s="249">
        <v>3</v>
      </c>
      <c r="E40" s="250">
        <v>1</v>
      </c>
      <c r="F40" s="251">
        <v>1</v>
      </c>
      <c r="G40" s="250">
        <v>1</v>
      </c>
      <c r="H40" s="251">
        <v>1</v>
      </c>
      <c r="I40" s="250">
        <v>1</v>
      </c>
      <c r="J40" s="251">
        <v>1</v>
      </c>
      <c r="K40" s="250">
        <v>1</v>
      </c>
      <c r="L40" s="251">
        <v>1</v>
      </c>
      <c r="M40" s="250">
        <v>1</v>
      </c>
      <c r="N40" s="251">
        <v>1</v>
      </c>
      <c r="O40" s="250">
        <v>1</v>
      </c>
      <c r="P40" s="251">
        <v>1</v>
      </c>
    </row>
    <row r="41" spans="4:33" ht="13.5" thickBot="1" x14ac:dyDescent="0.25">
      <c r="D41" s="249">
        <v>4</v>
      </c>
      <c r="E41" s="250">
        <v>1</v>
      </c>
      <c r="F41" s="251">
        <v>1</v>
      </c>
      <c r="G41" s="250">
        <v>1</v>
      </c>
      <c r="H41" s="251">
        <v>1</v>
      </c>
      <c r="I41" s="250">
        <v>1</v>
      </c>
      <c r="J41" s="251">
        <v>1</v>
      </c>
      <c r="K41" s="250">
        <v>1</v>
      </c>
      <c r="L41" s="251">
        <v>1</v>
      </c>
      <c r="M41" s="250">
        <v>1</v>
      </c>
      <c r="N41" s="251">
        <v>1</v>
      </c>
      <c r="O41" s="250">
        <v>1</v>
      </c>
      <c r="P41" s="251">
        <v>1</v>
      </c>
    </row>
    <row r="42" spans="4:33" ht="13.5" thickBot="1" x14ac:dyDescent="0.25">
      <c r="D42" s="249">
        <v>5</v>
      </c>
      <c r="E42" s="250">
        <v>1</v>
      </c>
      <c r="F42" s="251">
        <v>1</v>
      </c>
      <c r="G42" s="250">
        <v>1</v>
      </c>
      <c r="H42" s="251">
        <v>1</v>
      </c>
      <c r="I42" s="250">
        <v>1</v>
      </c>
      <c r="J42" s="251">
        <v>1</v>
      </c>
      <c r="K42" s="250">
        <v>1</v>
      </c>
      <c r="L42" s="251">
        <v>1</v>
      </c>
      <c r="M42" s="250">
        <v>1</v>
      </c>
      <c r="N42" s="251">
        <v>1</v>
      </c>
      <c r="O42" s="250">
        <v>1</v>
      </c>
      <c r="P42" s="251">
        <v>1</v>
      </c>
    </row>
    <row r="43" spans="4:33" ht="13.5" thickBot="1" x14ac:dyDescent="0.25">
      <c r="D43" s="249">
        <v>6</v>
      </c>
      <c r="E43" s="250">
        <v>1</v>
      </c>
      <c r="F43" s="251">
        <v>1</v>
      </c>
      <c r="G43" s="250">
        <v>1</v>
      </c>
      <c r="H43" s="251">
        <v>1</v>
      </c>
      <c r="I43" s="250">
        <v>1</v>
      </c>
      <c r="J43" s="251">
        <v>1</v>
      </c>
      <c r="K43" s="250">
        <v>1</v>
      </c>
      <c r="L43" s="251">
        <v>1</v>
      </c>
      <c r="M43" s="250">
        <v>1</v>
      </c>
      <c r="N43" s="251">
        <v>1</v>
      </c>
      <c r="O43" s="250">
        <v>1</v>
      </c>
      <c r="P43" s="251">
        <v>1</v>
      </c>
    </row>
    <row r="44" spans="4:33" ht="13.5" thickBot="1" x14ac:dyDescent="0.25">
      <c r="D44" s="249">
        <v>7</v>
      </c>
      <c r="E44" s="250">
        <v>1</v>
      </c>
      <c r="F44" s="251">
        <v>1</v>
      </c>
      <c r="G44" s="250">
        <v>1</v>
      </c>
      <c r="H44" s="251">
        <v>1</v>
      </c>
      <c r="I44" s="250">
        <v>1</v>
      </c>
      <c r="J44" s="251">
        <v>1</v>
      </c>
      <c r="K44" s="250">
        <v>1</v>
      </c>
      <c r="L44" s="251">
        <v>1</v>
      </c>
      <c r="M44" s="250">
        <v>1</v>
      </c>
      <c r="N44" s="251">
        <v>1</v>
      </c>
      <c r="O44" s="250">
        <v>1</v>
      </c>
      <c r="P44" s="251">
        <v>1</v>
      </c>
    </row>
    <row r="45" spans="4:33" ht="13.5" thickBot="1" x14ac:dyDescent="0.25">
      <c r="D45" s="249">
        <v>8</v>
      </c>
      <c r="E45" s="250">
        <v>1</v>
      </c>
      <c r="F45" s="251">
        <v>1</v>
      </c>
      <c r="G45" s="250">
        <v>1</v>
      </c>
      <c r="H45" s="251">
        <v>1</v>
      </c>
      <c r="I45" s="250">
        <v>1</v>
      </c>
      <c r="J45" s="251">
        <v>1</v>
      </c>
      <c r="K45" s="250">
        <v>1</v>
      </c>
      <c r="L45" s="251">
        <v>1</v>
      </c>
      <c r="M45" s="250">
        <v>1</v>
      </c>
      <c r="N45" s="251">
        <v>1</v>
      </c>
      <c r="O45" s="250">
        <v>1</v>
      </c>
      <c r="P45" s="251">
        <v>1</v>
      </c>
    </row>
    <row r="46" spans="4:33" ht="13.5" thickBot="1" x14ac:dyDescent="0.25">
      <c r="D46" s="249">
        <v>9</v>
      </c>
      <c r="E46" s="250">
        <v>1</v>
      </c>
      <c r="F46" s="251">
        <v>1</v>
      </c>
      <c r="G46" s="250">
        <v>1</v>
      </c>
      <c r="H46" s="251">
        <v>1</v>
      </c>
      <c r="I46" s="250">
        <v>1</v>
      </c>
      <c r="J46" s="251">
        <v>1</v>
      </c>
      <c r="K46" s="250">
        <v>1</v>
      </c>
      <c r="L46" s="251">
        <v>1</v>
      </c>
      <c r="M46" s="250">
        <v>1</v>
      </c>
      <c r="N46" s="251">
        <v>1</v>
      </c>
      <c r="O46" s="250">
        <v>1</v>
      </c>
      <c r="P46" s="251">
        <v>1</v>
      </c>
    </row>
    <row r="47" spans="4:33" ht="13.5" thickBot="1" x14ac:dyDescent="0.25">
      <c r="D47" s="249">
        <v>10</v>
      </c>
      <c r="E47" s="250">
        <v>1</v>
      </c>
      <c r="F47" s="251">
        <v>1</v>
      </c>
      <c r="G47" s="250">
        <v>1</v>
      </c>
      <c r="H47" s="251">
        <v>1</v>
      </c>
      <c r="I47" s="250">
        <v>1</v>
      </c>
      <c r="J47" s="251">
        <v>1</v>
      </c>
      <c r="K47" s="250">
        <v>1</v>
      </c>
      <c r="L47" s="251">
        <v>1</v>
      </c>
      <c r="M47" s="250">
        <v>1</v>
      </c>
      <c r="N47" s="251">
        <v>1</v>
      </c>
      <c r="O47" s="250">
        <v>1</v>
      </c>
      <c r="P47" s="251">
        <v>1</v>
      </c>
    </row>
    <row r="48" spans="4:33" ht="13.5" thickBot="1" x14ac:dyDescent="0.25">
      <c r="D48" s="249">
        <v>11</v>
      </c>
      <c r="E48" s="250">
        <v>1</v>
      </c>
      <c r="F48" s="251">
        <v>1</v>
      </c>
      <c r="G48" s="250">
        <v>1</v>
      </c>
      <c r="H48" s="251">
        <v>1</v>
      </c>
      <c r="I48" s="250">
        <v>1</v>
      </c>
      <c r="J48" s="251">
        <v>1</v>
      </c>
      <c r="K48" s="250">
        <v>1</v>
      </c>
      <c r="L48" s="251">
        <v>1</v>
      </c>
      <c r="M48" s="250">
        <v>1</v>
      </c>
      <c r="N48" s="251">
        <v>1</v>
      </c>
      <c r="O48" s="250">
        <v>1</v>
      </c>
      <c r="P48" s="251">
        <v>1</v>
      </c>
    </row>
    <row r="49" spans="4:16" ht="13.5" thickBot="1" x14ac:dyDescent="0.25">
      <c r="D49" s="249">
        <v>12</v>
      </c>
      <c r="E49" s="250">
        <v>1</v>
      </c>
      <c r="F49" s="251">
        <v>1</v>
      </c>
      <c r="G49" s="250">
        <v>1</v>
      </c>
      <c r="H49" s="251">
        <v>1</v>
      </c>
      <c r="I49" s="250">
        <v>1</v>
      </c>
      <c r="J49" s="251">
        <v>1</v>
      </c>
      <c r="K49" s="250">
        <v>1</v>
      </c>
      <c r="L49" s="251">
        <v>1</v>
      </c>
      <c r="M49" s="250">
        <v>1</v>
      </c>
      <c r="N49" s="251">
        <v>1</v>
      </c>
      <c r="O49" s="250">
        <v>1</v>
      </c>
      <c r="P49" s="251">
        <v>1</v>
      </c>
    </row>
    <row r="50" spans="4:16" ht="13.5" thickBot="1" x14ac:dyDescent="0.25">
      <c r="D50" s="249">
        <v>13</v>
      </c>
      <c r="E50" s="250">
        <v>1</v>
      </c>
      <c r="F50" s="251">
        <v>1</v>
      </c>
      <c r="G50" s="250">
        <v>1</v>
      </c>
      <c r="H50" s="251">
        <v>1</v>
      </c>
      <c r="I50" s="250">
        <v>1</v>
      </c>
      <c r="J50" s="251">
        <v>1</v>
      </c>
      <c r="K50" s="250">
        <v>1</v>
      </c>
      <c r="L50" s="251">
        <v>1</v>
      </c>
      <c r="M50" s="250">
        <v>1</v>
      </c>
      <c r="N50" s="251">
        <v>1</v>
      </c>
      <c r="O50" s="250">
        <v>1</v>
      </c>
      <c r="P50" s="251">
        <v>1</v>
      </c>
    </row>
    <row r="51" spans="4:16" ht="13.5" thickBot="1" x14ac:dyDescent="0.25">
      <c r="D51" s="249">
        <v>14</v>
      </c>
      <c r="E51" s="250">
        <v>1</v>
      </c>
      <c r="F51" s="251">
        <v>1</v>
      </c>
      <c r="G51" s="250">
        <v>1</v>
      </c>
      <c r="H51" s="251">
        <v>1</v>
      </c>
      <c r="I51" s="250">
        <v>1</v>
      </c>
      <c r="J51" s="251">
        <v>1</v>
      </c>
      <c r="K51" s="250">
        <v>1</v>
      </c>
      <c r="L51" s="251">
        <v>1</v>
      </c>
      <c r="M51" s="250">
        <v>1</v>
      </c>
      <c r="N51" s="251">
        <v>1</v>
      </c>
      <c r="O51" s="250">
        <v>1</v>
      </c>
      <c r="P51" s="251">
        <v>1</v>
      </c>
    </row>
    <row r="52" spans="4:16" ht="13.5" thickBot="1" x14ac:dyDescent="0.25">
      <c r="D52" s="249">
        <v>15</v>
      </c>
      <c r="E52" s="250">
        <v>1</v>
      </c>
      <c r="F52" s="251">
        <v>1</v>
      </c>
      <c r="G52" s="250">
        <v>1</v>
      </c>
      <c r="H52" s="251">
        <v>1</v>
      </c>
      <c r="I52" s="250">
        <v>1</v>
      </c>
      <c r="J52" s="251">
        <v>1</v>
      </c>
      <c r="K52" s="250">
        <v>1</v>
      </c>
      <c r="L52" s="251">
        <v>1</v>
      </c>
      <c r="M52" s="250">
        <v>1</v>
      </c>
      <c r="N52" s="251">
        <v>1</v>
      </c>
      <c r="O52" s="250">
        <v>1</v>
      </c>
      <c r="P52" s="251">
        <v>1</v>
      </c>
    </row>
    <row r="53" spans="4:16" ht="13.5" thickBot="1" x14ac:dyDescent="0.25">
      <c r="D53" s="249">
        <v>16</v>
      </c>
      <c r="E53" s="250">
        <v>1</v>
      </c>
      <c r="F53" s="251">
        <v>1</v>
      </c>
      <c r="G53" s="250">
        <v>1</v>
      </c>
      <c r="H53" s="251">
        <v>1</v>
      </c>
      <c r="I53" s="250">
        <v>1</v>
      </c>
      <c r="J53" s="251">
        <v>3</v>
      </c>
      <c r="K53" s="250">
        <v>3</v>
      </c>
      <c r="L53" s="251">
        <v>3</v>
      </c>
      <c r="M53" s="250">
        <v>3</v>
      </c>
      <c r="N53" s="251">
        <v>3</v>
      </c>
      <c r="O53" s="250">
        <v>1</v>
      </c>
      <c r="P53" s="251">
        <v>1</v>
      </c>
    </row>
    <row r="54" spans="4:16" ht="13.5" thickBot="1" x14ac:dyDescent="0.25">
      <c r="D54" s="249">
        <v>17</v>
      </c>
      <c r="E54" s="250">
        <v>1</v>
      </c>
      <c r="F54" s="251">
        <v>1</v>
      </c>
      <c r="G54" s="250">
        <v>1</v>
      </c>
      <c r="H54" s="251">
        <v>1</v>
      </c>
      <c r="I54" s="250">
        <v>1</v>
      </c>
      <c r="J54" s="251">
        <v>3</v>
      </c>
      <c r="K54" s="250">
        <v>3</v>
      </c>
      <c r="L54" s="251">
        <v>3</v>
      </c>
      <c r="M54" s="250">
        <v>3</v>
      </c>
      <c r="N54" s="251">
        <v>3</v>
      </c>
      <c r="O54" s="250">
        <v>1</v>
      </c>
      <c r="P54" s="251">
        <v>1</v>
      </c>
    </row>
    <row r="55" spans="4:16" ht="13.5" thickBot="1" x14ac:dyDescent="0.25">
      <c r="D55" s="249">
        <v>18</v>
      </c>
      <c r="E55" s="250">
        <v>2</v>
      </c>
      <c r="F55" s="250">
        <v>2</v>
      </c>
      <c r="G55" s="250">
        <v>2</v>
      </c>
      <c r="H55" s="250">
        <v>2</v>
      </c>
      <c r="I55" s="250">
        <v>2</v>
      </c>
      <c r="J55" s="251">
        <v>3</v>
      </c>
      <c r="K55" s="250">
        <v>3</v>
      </c>
      <c r="L55" s="251">
        <v>3</v>
      </c>
      <c r="M55" s="250">
        <v>3</v>
      </c>
      <c r="N55" s="251">
        <v>3</v>
      </c>
      <c r="O55" s="250">
        <v>2</v>
      </c>
      <c r="P55" s="250">
        <v>2</v>
      </c>
    </row>
    <row r="56" spans="4:16" ht="13.5" thickBot="1" x14ac:dyDescent="0.25">
      <c r="D56" s="249">
        <v>19</v>
      </c>
      <c r="E56" s="250">
        <v>2</v>
      </c>
      <c r="F56" s="250">
        <v>2</v>
      </c>
      <c r="G56" s="250">
        <v>2</v>
      </c>
      <c r="H56" s="250">
        <v>2</v>
      </c>
      <c r="I56" s="250">
        <v>2</v>
      </c>
      <c r="J56" s="251">
        <v>3</v>
      </c>
      <c r="K56" s="250">
        <v>3</v>
      </c>
      <c r="L56" s="251">
        <v>3</v>
      </c>
      <c r="M56" s="250">
        <v>3</v>
      </c>
      <c r="N56" s="251">
        <v>3</v>
      </c>
      <c r="O56" s="250">
        <v>2</v>
      </c>
      <c r="P56" s="250">
        <v>2</v>
      </c>
    </row>
    <row r="57" spans="4:16" ht="13.5" thickBot="1" x14ac:dyDescent="0.25">
      <c r="D57" s="249">
        <v>20</v>
      </c>
      <c r="E57" s="250">
        <v>2</v>
      </c>
      <c r="F57" s="250">
        <v>2</v>
      </c>
      <c r="G57" s="250">
        <v>2</v>
      </c>
      <c r="H57" s="250">
        <v>2</v>
      </c>
      <c r="I57" s="250">
        <v>2</v>
      </c>
      <c r="J57" s="251">
        <v>3</v>
      </c>
      <c r="K57" s="250">
        <v>3</v>
      </c>
      <c r="L57" s="251">
        <v>3</v>
      </c>
      <c r="M57" s="250">
        <v>3</v>
      </c>
      <c r="N57" s="251">
        <v>3</v>
      </c>
      <c r="O57" s="250">
        <v>2</v>
      </c>
      <c r="P57" s="250">
        <v>2</v>
      </c>
    </row>
    <row r="58" spans="4:16" ht="13.5" thickBot="1" x14ac:dyDescent="0.25">
      <c r="D58" s="249">
        <v>21</v>
      </c>
      <c r="E58" s="250">
        <v>2</v>
      </c>
      <c r="F58" s="250">
        <v>2</v>
      </c>
      <c r="G58" s="250">
        <v>2</v>
      </c>
      <c r="H58" s="250">
        <v>2</v>
      </c>
      <c r="I58" s="250">
        <v>2</v>
      </c>
      <c r="J58" s="251">
        <v>1</v>
      </c>
      <c r="K58" s="250">
        <v>1</v>
      </c>
      <c r="L58" s="251">
        <v>1</v>
      </c>
      <c r="M58" s="250">
        <v>1</v>
      </c>
      <c r="N58" s="251">
        <v>1</v>
      </c>
      <c r="O58" s="250">
        <v>2</v>
      </c>
      <c r="P58" s="250">
        <v>2</v>
      </c>
    </row>
    <row r="59" spans="4:16" ht="13.5" thickBot="1" x14ac:dyDescent="0.25">
      <c r="D59" s="249">
        <v>22</v>
      </c>
      <c r="E59" s="250">
        <v>2</v>
      </c>
      <c r="F59" s="250">
        <v>2</v>
      </c>
      <c r="G59" s="250">
        <v>2</v>
      </c>
      <c r="H59" s="250">
        <v>2</v>
      </c>
      <c r="I59" s="250">
        <v>2</v>
      </c>
      <c r="J59" s="251">
        <v>1</v>
      </c>
      <c r="K59" s="250">
        <v>1</v>
      </c>
      <c r="L59" s="251">
        <v>1</v>
      </c>
      <c r="M59" s="250">
        <v>1</v>
      </c>
      <c r="N59" s="251">
        <v>1</v>
      </c>
      <c r="O59" s="250">
        <v>2</v>
      </c>
      <c r="P59" s="250">
        <v>2</v>
      </c>
    </row>
    <row r="60" spans="4:16" ht="13.5" thickBot="1" x14ac:dyDescent="0.25">
      <c r="D60" s="249">
        <v>23</v>
      </c>
      <c r="E60" s="250">
        <v>1</v>
      </c>
      <c r="F60" s="251">
        <v>1</v>
      </c>
      <c r="G60" s="250">
        <v>1</v>
      </c>
      <c r="H60" s="251">
        <v>1</v>
      </c>
      <c r="I60" s="250">
        <v>1</v>
      </c>
      <c r="J60" s="251">
        <v>1</v>
      </c>
      <c r="K60" s="250">
        <v>1</v>
      </c>
      <c r="L60" s="251">
        <v>1</v>
      </c>
      <c r="M60" s="250">
        <v>1</v>
      </c>
      <c r="N60" s="251">
        <v>1</v>
      </c>
      <c r="O60" s="250">
        <v>1</v>
      </c>
      <c r="P60" s="251">
        <v>1</v>
      </c>
    </row>
    <row r="61" spans="4:16" x14ac:dyDescent="0.2">
      <c r="D61" s="249">
        <v>24</v>
      </c>
      <c r="E61" s="250">
        <v>1</v>
      </c>
      <c r="F61" s="251">
        <v>1</v>
      </c>
      <c r="G61" s="250">
        <v>1</v>
      </c>
      <c r="H61" s="251">
        <v>1</v>
      </c>
      <c r="I61" s="250">
        <v>1</v>
      </c>
      <c r="J61" s="251">
        <v>1</v>
      </c>
      <c r="K61" s="250">
        <v>1</v>
      </c>
      <c r="L61" s="251">
        <v>1</v>
      </c>
      <c r="M61" s="250">
        <v>1</v>
      </c>
      <c r="N61" s="251">
        <v>1</v>
      </c>
      <c r="O61" s="250">
        <v>1</v>
      </c>
      <c r="P61" s="251">
        <v>1</v>
      </c>
    </row>
    <row r="64" spans="4:16" x14ac:dyDescent="0.2">
      <c r="D64" s="239" t="s">
        <v>69</v>
      </c>
      <c r="E64" s="239"/>
      <c r="F64" s="239"/>
      <c r="G64" s="239"/>
      <c r="H64" s="239"/>
      <c r="I64" s="239"/>
      <c r="J64" s="239"/>
      <c r="K64" s="239"/>
      <c r="L64" s="239"/>
      <c r="M64" s="239"/>
      <c r="N64" s="239"/>
      <c r="O64" s="239"/>
      <c r="P64" s="239"/>
    </row>
    <row r="65" spans="4:16" x14ac:dyDescent="0.2">
      <c r="D65" s="240"/>
      <c r="E65" s="241" t="s">
        <v>0</v>
      </c>
      <c r="F65" s="242"/>
      <c r="G65" s="242"/>
      <c r="H65" s="242"/>
      <c r="I65" s="242"/>
      <c r="J65" s="242"/>
      <c r="K65" s="242"/>
      <c r="L65" s="242"/>
      <c r="M65" s="242"/>
      <c r="N65" s="242"/>
      <c r="O65" s="242"/>
      <c r="P65" s="242"/>
    </row>
    <row r="66" spans="4:16" x14ac:dyDescent="0.2">
      <c r="D66" s="244">
        <v>40178</v>
      </c>
      <c r="E66" s="245">
        <v>40209</v>
      </c>
      <c r="F66" s="245">
        <v>40237</v>
      </c>
      <c r="G66" s="245">
        <v>40268</v>
      </c>
      <c r="H66" s="245">
        <v>40298</v>
      </c>
      <c r="I66" s="245">
        <v>40329</v>
      </c>
      <c r="J66" s="245">
        <v>40359</v>
      </c>
      <c r="K66" s="245">
        <v>40390</v>
      </c>
      <c r="L66" s="245">
        <v>40421</v>
      </c>
      <c r="M66" s="245">
        <v>40451</v>
      </c>
      <c r="N66" s="245">
        <v>40482</v>
      </c>
      <c r="O66" s="245">
        <v>40512</v>
      </c>
      <c r="P66" s="245">
        <v>40543</v>
      </c>
    </row>
    <row r="67" spans="4:16" ht="13.5" thickBot="1" x14ac:dyDescent="0.25">
      <c r="D67" s="240"/>
      <c r="E67" s="246">
        <v>1</v>
      </c>
      <c r="F67" s="246">
        <v>2</v>
      </c>
      <c r="G67" s="246">
        <v>3</v>
      </c>
      <c r="H67" s="246">
        <v>4</v>
      </c>
      <c r="I67" s="246">
        <v>5</v>
      </c>
      <c r="J67" s="246">
        <v>6</v>
      </c>
      <c r="K67" s="246">
        <v>7</v>
      </c>
      <c r="L67" s="246">
        <v>8</v>
      </c>
      <c r="M67" s="246">
        <v>9</v>
      </c>
      <c r="N67" s="246">
        <v>10</v>
      </c>
      <c r="O67" s="246">
        <v>11</v>
      </c>
      <c r="P67" s="246">
        <v>12</v>
      </c>
    </row>
    <row r="68" spans="4:16" ht="13.5" thickBot="1" x14ac:dyDescent="0.25">
      <c r="D68" s="249">
        <v>1</v>
      </c>
      <c r="E68" s="250">
        <v>1</v>
      </c>
      <c r="F68" s="251">
        <v>1</v>
      </c>
      <c r="G68" s="250">
        <v>1</v>
      </c>
      <c r="H68" s="251">
        <v>1</v>
      </c>
      <c r="I68" s="250">
        <v>1</v>
      </c>
      <c r="J68" s="251">
        <v>1</v>
      </c>
      <c r="K68" s="250">
        <v>1</v>
      </c>
      <c r="L68" s="251">
        <v>1</v>
      </c>
      <c r="M68" s="250">
        <v>1</v>
      </c>
      <c r="N68" s="251">
        <v>1</v>
      </c>
      <c r="O68" s="250">
        <v>1</v>
      </c>
      <c r="P68" s="251">
        <v>1</v>
      </c>
    </row>
    <row r="69" spans="4:16" ht="13.5" thickBot="1" x14ac:dyDescent="0.25">
      <c r="D69" s="249">
        <v>2</v>
      </c>
      <c r="E69" s="250">
        <v>1</v>
      </c>
      <c r="F69" s="251">
        <v>1</v>
      </c>
      <c r="G69" s="250">
        <v>1</v>
      </c>
      <c r="H69" s="251">
        <v>1</v>
      </c>
      <c r="I69" s="250">
        <v>1</v>
      </c>
      <c r="J69" s="251">
        <v>1</v>
      </c>
      <c r="K69" s="250">
        <v>1</v>
      </c>
      <c r="L69" s="251">
        <v>1</v>
      </c>
      <c r="M69" s="250">
        <v>1</v>
      </c>
      <c r="N69" s="251">
        <v>1</v>
      </c>
      <c r="O69" s="250">
        <v>1</v>
      </c>
      <c r="P69" s="251">
        <v>1</v>
      </c>
    </row>
    <row r="70" spans="4:16" ht="13.5" thickBot="1" x14ac:dyDescent="0.25">
      <c r="D70" s="249">
        <v>3</v>
      </c>
      <c r="E70" s="250">
        <v>1</v>
      </c>
      <c r="F70" s="251">
        <v>1</v>
      </c>
      <c r="G70" s="250">
        <v>1</v>
      </c>
      <c r="H70" s="251">
        <v>1</v>
      </c>
      <c r="I70" s="250">
        <v>1</v>
      </c>
      <c r="J70" s="251">
        <v>1</v>
      </c>
      <c r="K70" s="250">
        <v>1</v>
      </c>
      <c r="L70" s="251">
        <v>1</v>
      </c>
      <c r="M70" s="250">
        <v>1</v>
      </c>
      <c r="N70" s="251">
        <v>1</v>
      </c>
      <c r="O70" s="250">
        <v>1</v>
      </c>
      <c r="P70" s="251">
        <v>1</v>
      </c>
    </row>
    <row r="71" spans="4:16" ht="13.5" thickBot="1" x14ac:dyDescent="0.25">
      <c r="D71" s="249">
        <v>4</v>
      </c>
      <c r="E71" s="250">
        <v>1</v>
      </c>
      <c r="F71" s="251">
        <v>1</v>
      </c>
      <c r="G71" s="250">
        <v>1</v>
      </c>
      <c r="H71" s="251">
        <v>1</v>
      </c>
      <c r="I71" s="250">
        <v>1</v>
      </c>
      <c r="J71" s="251">
        <v>1</v>
      </c>
      <c r="K71" s="250">
        <v>1</v>
      </c>
      <c r="L71" s="251">
        <v>1</v>
      </c>
      <c r="M71" s="250">
        <v>1</v>
      </c>
      <c r="N71" s="251">
        <v>1</v>
      </c>
      <c r="O71" s="250">
        <v>1</v>
      </c>
      <c r="P71" s="251">
        <v>1</v>
      </c>
    </row>
    <row r="72" spans="4:16" ht="13.5" thickBot="1" x14ac:dyDescent="0.25">
      <c r="D72" s="249">
        <v>5</v>
      </c>
      <c r="E72" s="250">
        <v>1</v>
      </c>
      <c r="F72" s="251">
        <v>1</v>
      </c>
      <c r="G72" s="250">
        <v>1</v>
      </c>
      <c r="H72" s="251">
        <v>1</v>
      </c>
      <c r="I72" s="250">
        <v>1</v>
      </c>
      <c r="J72" s="251">
        <v>1</v>
      </c>
      <c r="K72" s="250">
        <v>1</v>
      </c>
      <c r="L72" s="251">
        <v>1</v>
      </c>
      <c r="M72" s="250">
        <v>1</v>
      </c>
      <c r="N72" s="251">
        <v>1</v>
      </c>
      <c r="O72" s="250">
        <v>1</v>
      </c>
      <c r="P72" s="251">
        <v>1</v>
      </c>
    </row>
    <row r="73" spans="4:16" ht="13.5" thickBot="1" x14ac:dyDescent="0.25">
      <c r="D73" s="249">
        <v>6</v>
      </c>
      <c r="E73" s="250">
        <v>1</v>
      </c>
      <c r="F73" s="251">
        <v>1</v>
      </c>
      <c r="G73" s="250">
        <v>1</v>
      </c>
      <c r="H73" s="251">
        <v>1</v>
      </c>
      <c r="I73" s="250">
        <v>1</v>
      </c>
      <c r="J73" s="251">
        <v>1</v>
      </c>
      <c r="K73" s="250">
        <v>1</v>
      </c>
      <c r="L73" s="251">
        <v>1</v>
      </c>
      <c r="M73" s="250">
        <v>1</v>
      </c>
      <c r="N73" s="251">
        <v>1</v>
      </c>
      <c r="O73" s="250">
        <v>1</v>
      </c>
      <c r="P73" s="251">
        <v>1</v>
      </c>
    </row>
    <row r="74" spans="4:16" ht="13.5" thickBot="1" x14ac:dyDescent="0.25">
      <c r="D74" s="249">
        <v>7</v>
      </c>
      <c r="E74" s="250">
        <v>1</v>
      </c>
      <c r="F74" s="251">
        <v>1</v>
      </c>
      <c r="G74" s="250">
        <v>1</v>
      </c>
      <c r="H74" s="251">
        <v>1</v>
      </c>
      <c r="I74" s="250">
        <v>1</v>
      </c>
      <c r="J74" s="251">
        <v>1</v>
      </c>
      <c r="K74" s="250">
        <v>1</v>
      </c>
      <c r="L74" s="251">
        <v>1</v>
      </c>
      <c r="M74" s="250">
        <v>1</v>
      </c>
      <c r="N74" s="251">
        <v>1</v>
      </c>
      <c r="O74" s="250">
        <v>1</v>
      </c>
      <c r="P74" s="251">
        <v>1</v>
      </c>
    </row>
    <row r="75" spans="4:16" ht="13.5" thickBot="1" x14ac:dyDescent="0.25">
      <c r="D75" s="249">
        <v>8</v>
      </c>
      <c r="E75" s="250">
        <v>1</v>
      </c>
      <c r="F75" s="251">
        <v>1</v>
      </c>
      <c r="G75" s="250">
        <v>1</v>
      </c>
      <c r="H75" s="251">
        <v>1</v>
      </c>
      <c r="I75" s="250">
        <v>1</v>
      </c>
      <c r="J75" s="251">
        <v>1</v>
      </c>
      <c r="K75" s="250">
        <v>1</v>
      </c>
      <c r="L75" s="251">
        <v>1</v>
      </c>
      <c r="M75" s="250">
        <v>1</v>
      </c>
      <c r="N75" s="251">
        <v>1</v>
      </c>
      <c r="O75" s="250">
        <v>1</v>
      </c>
      <c r="P75" s="251">
        <v>1</v>
      </c>
    </row>
    <row r="76" spans="4:16" ht="13.5" thickBot="1" x14ac:dyDescent="0.25">
      <c r="D76" s="249">
        <v>9</v>
      </c>
      <c r="E76" s="250">
        <v>1</v>
      </c>
      <c r="F76" s="251">
        <v>1</v>
      </c>
      <c r="G76" s="250">
        <v>1</v>
      </c>
      <c r="H76" s="251">
        <v>1</v>
      </c>
      <c r="I76" s="250">
        <v>1</v>
      </c>
      <c r="J76" s="251">
        <v>1</v>
      </c>
      <c r="K76" s="250">
        <v>1</v>
      </c>
      <c r="L76" s="251">
        <v>1</v>
      </c>
      <c r="M76" s="250">
        <v>1</v>
      </c>
      <c r="N76" s="251">
        <v>1</v>
      </c>
      <c r="O76" s="250">
        <v>1</v>
      </c>
      <c r="P76" s="251">
        <v>1</v>
      </c>
    </row>
    <row r="77" spans="4:16" ht="13.5" thickBot="1" x14ac:dyDescent="0.25">
      <c r="D77" s="249">
        <v>10</v>
      </c>
      <c r="E77" s="250">
        <v>1</v>
      </c>
      <c r="F77" s="251">
        <v>1</v>
      </c>
      <c r="G77" s="250">
        <v>1</v>
      </c>
      <c r="H77" s="251">
        <v>1</v>
      </c>
      <c r="I77" s="250">
        <v>1</v>
      </c>
      <c r="J77" s="251">
        <v>1</v>
      </c>
      <c r="K77" s="250">
        <v>1</v>
      </c>
      <c r="L77" s="251">
        <v>1</v>
      </c>
      <c r="M77" s="250">
        <v>1</v>
      </c>
      <c r="N77" s="251">
        <v>1</v>
      </c>
      <c r="O77" s="250">
        <v>1</v>
      </c>
      <c r="P77" s="251">
        <v>1</v>
      </c>
    </row>
    <row r="78" spans="4:16" ht="13.5" thickBot="1" x14ac:dyDescent="0.25">
      <c r="D78" s="249">
        <v>11</v>
      </c>
      <c r="E78" s="250">
        <v>1</v>
      </c>
      <c r="F78" s="251">
        <v>1</v>
      </c>
      <c r="G78" s="250">
        <v>1</v>
      </c>
      <c r="H78" s="251">
        <v>1</v>
      </c>
      <c r="I78" s="250">
        <v>1</v>
      </c>
      <c r="J78" s="251">
        <v>1</v>
      </c>
      <c r="K78" s="250">
        <v>1</v>
      </c>
      <c r="L78" s="251">
        <v>1</v>
      </c>
      <c r="M78" s="250">
        <v>1</v>
      </c>
      <c r="N78" s="251">
        <v>1</v>
      </c>
      <c r="O78" s="250">
        <v>1</v>
      </c>
      <c r="P78" s="251">
        <v>1</v>
      </c>
    </row>
    <row r="79" spans="4:16" ht="13.5" thickBot="1" x14ac:dyDescent="0.25">
      <c r="D79" s="249">
        <v>12</v>
      </c>
      <c r="E79" s="250">
        <v>1</v>
      </c>
      <c r="F79" s="251">
        <v>1</v>
      </c>
      <c r="G79" s="250">
        <v>1</v>
      </c>
      <c r="H79" s="251">
        <v>1</v>
      </c>
      <c r="I79" s="250">
        <v>1</v>
      </c>
      <c r="J79" s="251">
        <v>1</v>
      </c>
      <c r="K79" s="250">
        <v>1</v>
      </c>
      <c r="L79" s="251">
        <v>1</v>
      </c>
      <c r="M79" s="250">
        <v>1</v>
      </c>
      <c r="N79" s="251">
        <v>1</v>
      </c>
      <c r="O79" s="250">
        <v>1</v>
      </c>
      <c r="P79" s="251">
        <v>1</v>
      </c>
    </row>
    <row r="80" spans="4:16" ht="13.5" thickBot="1" x14ac:dyDescent="0.25">
      <c r="D80" s="249">
        <v>13</v>
      </c>
      <c r="E80" s="250">
        <v>1</v>
      </c>
      <c r="F80" s="251">
        <v>1</v>
      </c>
      <c r="G80" s="250">
        <v>1</v>
      </c>
      <c r="H80" s="251">
        <v>1</v>
      </c>
      <c r="I80" s="250">
        <v>1</v>
      </c>
      <c r="J80" s="251">
        <v>1</v>
      </c>
      <c r="K80" s="250">
        <v>1</v>
      </c>
      <c r="L80" s="251">
        <v>1</v>
      </c>
      <c r="M80" s="250">
        <v>1</v>
      </c>
      <c r="N80" s="251">
        <v>1</v>
      </c>
      <c r="O80" s="250">
        <v>1</v>
      </c>
      <c r="P80" s="251">
        <v>1</v>
      </c>
    </row>
    <row r="81" spans="4:16" ht="13.5" thickBot="1" x14ac:dyDescent="0.25">
      <c r="D81" s="249">
        <v>14</v>
      </c>
      <c r="E81" s="250">
        <v>1</v>
      </c>
      <c r="F81" s="251">
        <v>1</v>
      </c>
      <c r="G81" s="250">
        <v>1</v>
      </c>
      <c r="H81" s="251">
        <v>1</v>
      </c>
      <c r="I81" s="250">
        <v>1</v>
      </c>
      <c r="J81" s="251">
        <v>1</v>
      </c>
      <c r="K81" s="250">
        <v>1</v>
      </c>
      <c r="L81" s="251">
        <v>1</v>
      </c>
      <c r="M81" s="250">
        <v>1</v>
      </c>
      <c r="N81" s="251">
        <v>1</v>
      </c>
      <c r="O81" s="250">
        <v>1</v>
      </c>
      <c r="P81" s="251">
        <v>1</v>
      </c>
    </row>
    <row r="82" spans="4:16" ht="13.5" thickBot="1" x14ac:dyDescent="0.25">
      <c r="D82" s="249">
        <v>15</v>
      </c>
      <c r="E82" s="250">
        <v>1</v>
      </c>
      <c r="F82" s="251">
        <v>1</v>
      </c>
      <c r="G82" s="250">
        <v>1</v>
      </c>
      <c r="H82" s="251">
        <v>1</v>
      </c>
      <c r="I82" s="250">
        <v>1</v>
      </c>
      <c r="J82" s="251">
        <v>1</v>
      </c>
      <c r="K82" s="250">
        <v>1</v>
      </c>
      <c r="L82" s="251">
        <v>1</v>
      </c>
      <c r="M82" s="250">
        <v>1</v>
      </c>
      <c r="N82" s="251">
        <v>1</v>
      </c>
      <c r="O82" s="250">
        <v>1</v>
      </c>
      <c r="P82" s="251">
        <v>1</v>
      </c>
    </row>
    <row r="83" spans="4:16" ht="13.5" thickBot="1" x14ac:dyDescent="0.25">
      <c r="D83" s="249">
        <v>16</v>
      </c>
      <c r="E83" s="250">
        <v>1</v>
      </c>
      <c r="F83" s="251">
        <v>1</v>
      </c>
      <c r="G83" s="250">
        <v>1</v>
      </c>
      <c r="H83" s="251">
        <v>1</v>
      </c>
      <c r="I83" s="250">
        <v>1</v>
      </c>
      <c r="J83" s="251">
        <v>1</v>
      </c>
      <c r="K83" s="250">
        <v>1</v>
      </c>
      <c r="L83" s="251">
        <v>1</v>
      </c>
      <c r="M83" s="250">
        <v>1</v>
      </c>
      <c r="N83" s="251">
        <v>1</v>
      </c>
      <c r="O83" s="250">
        <v>1</v>
      </c>
      <c r="P83" s="251">
        <v>1</v>
      </c>
    </row>
    <row r="84" spans="4:16" ht="13.5" thickBot="1" x14ac:dyDescent="0.25">
      <c r="D84" s="249">
        <v>17</v>
      </c>
      <c r="E84" s="250">
        <v>1</v>
      </c>
      <c r="F84" s="251">
        <v>1</v>
      </c>
      <c r="G84" s="250">
        <v>1</v>
      </c>
      <c r="H84" s="251">
        <v>1</v>
      </c>
      <c r="I84" s="250">
        <v>1</v>
      </c>
      <c r="J84" s="251">
        <v>1</v>
      </c>
      <c r="K84" s="250">
        <v>1</v>
      </c>
      <c r="L84" s="251">
        <v>1</v>
      </c>
      <c r="M84" s="250">
        <v>1</v>
      </c>
      <c r="N84" s="251">
        <v>1</v>
      </c>
      <c r="O84" s="250">
        <v>1</v>
      </c>
      <c r="P84" s="251">
        <v>1</v>
      </c>
    </row>
    <row r="85" spans="4:16" ht="13.5" thickBot="1" x14ac:dyDescent="0.25">
      <c r="D85" s="249">
        <v>18</v>
      </c>
      <c r="E85" s="250">
        <v>2</v>
      </c>
      <c r="F85" s="250">
        <v>2</v>
      </c>
      <c r="G85" s="250">
        <v>2</v>
      </c>
      <c r="H85" s="250">
        <v>2</v>
      </c>
      <c r="I85" s="250">
        <v>2</v>
      </c>
      <c r="J85" s="251">
        <v>3</v>
      </c>
      <c r="K85" s="250">
        <v>3</v>
      </c>
      <c r="L85" s="251">
        <v>3</v>
      </c>
      <c r="M85" s="250">
        <v>3</v>
      </c>
      <c r="N85" s="251">
        <v>3</v>
      </c>
      <c r="O85" s="250">
        <v>2</v>
      </c>
      <c r="P85" s="250">
        <v>2</v>
      </c>
    </row>
    <row r="86" spans="4:16" ht="13.5" thickBot="1" x14ac:dyDescent="0.25">
      <c r="D86" s="249">
        <v>19</v>
      </c>
      <c r="E86" s="250">
        <v>2</v>
      </c>
      <c r="F86" s="250">
        <v>2</v>
      </c>
      <c r="G86" s="250">
        <v>2</v>
      </c>
      <c r="H86" s="250">
        <v>2</v>
      </c>
      <c r="I86" s="250">
        <v>2</v>
      </c>
      <c r="J86" s="251">
        <v>3</v>
      </c>
      <c r="K86" s="250">
        <v>3</v>
      </c>
      <c r="L86" s="251">
        <v>3</v>
      </c>
      <c r="M86" s="250">
        <v>3</v>
      </c>
      <c r="N86" s="251">
        <v>3</v>
      </c>
      <c r="O86" s="250">
        <v>2</v>
      </c>
      <c r="P86" s="250">
        <v>2</v>
      </c>
    </row>
    <row r="87" spans="4:16" ht="13.5" thickBot="1" x14ac:dyDescent="0.25">
      <c r="D87" s="249">
        <v>20</v>
      </c>
      <c r="E87" s="250">
        <v>2</v>
      </c>
      <c r="F87" s="250">
        <v>2</v>
      </c>
      <c r="G87" s="250">
        <v>2</v>
      </c>
      <c r="H87" s="250">
        <v>2</v>
      </c>
      <c r="I87" s="250">
        <v>2</v>
      </c>
      <c r="J87" s="251">
        <v>3</v>
      </c>
      <c r="K87" s="250">
        <v>3</v>
      </c>
      <c r="L87" s="251">
        <v>3</v>
      </c>
      <c r="M87" s="250">
        <v>3</v>
      </c>
      <c r="N87" s="251">
        <v>3</v>
      </c>
      <c r="O87" s="250">
        <v>2</v>
      </c>
      <c r="P87" s="250">
        <v>2</v>
      </c>
    </row>
    <row r="88" spans="4:16" ht="13.5" thickBot="1" x14ac:dyDescent="0.25">
      <c r="D88" s="249">
        <v>21</v>
      </c>
      <c r="E88" s="250">
        <v>2</v>
      </c>
      <c r="F88" s="250">
        <v>2</v>
      </c>
      <c r="G88" s="250">
        <v>2</v>
      </c>
      <c r="H88" s="250">
        <v>2</v>
      </c>
      <c r="I88" s="250">
        <v>2</v>
      </c>
      <c r="J88" s="251">
        <v>3</v>
      </c>
      <c r="K88" s="250">
        <v>3</v>
      </c>
      <c r="L88" s="251">
        <v>3</v>
      </c>
      <c r="M88" s="250">
        <v>3</v>
      </c>
      <c r="N88" s="251">
        <v>3</v>
      </c>
      <c r="O88" s="250">
        <v>2</v>
      </c>
      <c r="P88" s="250">
        <v>2</v>
      </c>
    </row>
    <row r="89" spans="4:16" ht="13.5" thickBot="1" x14ac:dyDescent="0.25">
      <c r="D89" s="249">
        <v>22</v>
      </c>
      <c r="E89" s="250">
        <v>2</v>
      </c>
      <c r="F89" s="250">
        <v>2</v>
      </c>
      <c r="G89" s="250">
        <v>2</v>
      </c>
      <c r="H89" s="250">
        <v>2</v>
      </c>
      <c r="I89" s="250">
        <v>2</v>
      </c>
      <c r="J89" s="251">
        <v>3</v>
      </c>
      <c r="K89" s="250">
        <v>3</v>
      </c>
      <c r="L89" s="251">
        <v>3</v>
      </c>
      <c r="M89" s="250">
        <v>3</v>
      </c>
      <c r="N89" s="251">
        <v>3</v>
      </c>
      <c r="O89" s="250">
        <v>2</v>
      </c>
      <c r="P89" s="250">
        <v>2</v>
      </c>
    </row>
    <row r="90" spans="4:16" ht="13.5" thickBot="1" x14ac:dyDescent="0.25">
      <c r="D90" s="249">
        <v>23</v>
      </c>
      <c r="E90" s="250">
        <v>1</v>
      </c>
      <c r="F90" s="251">
        <v>1</v>
      </c>
      <c r="G90" s="250">
        <v>1</v>
      </c>
      <c r="H90" s="251">
        <v>1</v>
      </c>
      <c r="I90" s="250">
        <v>1</v>
      </c>
      <c r="J90" s="251">
        <v>1</v>
      </c>
      <c r="K90" s="250">
        <v>1</v>
      </c>
      <c r="L90" s="251">
        <v>1</v>
      </c>
      <c r="M90" s="250">
        <v>1</v>
      </c>
      <c r="N90" s="251">
        <v>1</v>
      </c>
      <c r="O90" s="250">
        <v>1</v>
      </c>
      <c r="P90" s="251">
        <v>1</v>
      </c>
    </row>
    <row r="91" spans="4:16" x14ac:dyDescent="0.2">
      <c r="D91" s="249">
        <v>24</v>
      </c>
      <c r="E91" s="250">
        <v>1</v>
      </c>
      <c r="F91" s="251">
        <v>1</v>
      </c>
      <c r="G91" s="250">
        <v>1</v>
      </c>
      <c r="H91" s="251">
        <v>1</v>
      </c>
      <c r="I91" s="250">
        <v>1</v>
      </c>
      <c r="J91" s="251">
        <v>1</v>
      </c>
      <c r="K91" s="250">
        <v>1</v>
      </c>
      <c r="L91" s="251">
        <v>1</v>
      </c>
      <c r="M91" s="250">
        <v>1</v>
      </c>
      <c r="N91" s="251">
        <v>1</v>
      </c>
      <c r="O91" s="250">
        <v>1</v>
      </c>
      <c r="P91" s="251">
        <v>1</v>
      </c>
    </row>
    <row r="94" spans="4:16" x14ac:dyDescent="0.2">
      <c r="D94" s="239"/>
      <c r="E94" s="239"/>
      <c r="F94" s="239"/>
      <c r="G94" s="239"/>
      <c r="H94" s="239"/>
      <c r="I94" s="239"/>
      <c r="J94" s="239"/>
      <c r="K94" s="239"/>
      <c r="L94" s="239"/>
      <c r="M94" s="239"/>
      <c r="N94" s="239"/>
      <c r="O94" s="239"/>
      <c r="P94" s="239"/>
    </row>
    <row r="95" spans="4:16" x14ac:dyDescent="0.2">
      <c r="D95" s="239" t="s">
        <v>81</v>
      </c>
      <c r="E95" s="239"/>
      <c r="F95" s="239"/>
      <c r="G95" s="239"/>
      <c r="H95" s="239"/>
      <c r="I95" s="239"/>
      <c r="J95" s="239"/>
      <c r="K95" s="239"/>
      <c r="L95" s="239"/>
      <c r="M95" s="239"/>
      <c r="N95" s="239"/>
      <c r="O95" s="239"/>
      <c r="P95" s="239"/>
    </row>
    <row r="96" spans="4:16" x14ac:dyDescent="0.2">
      <c r="D96" s="240"/>
      <c r="E96" s="241" t="s">
        <v>0</v>
      </c>
      <c r="F96" s="242"/>
      <c r="G96" s="242"/>
      <c r="H96" s="242"/>
      <c r="I96" s="242"/>
      <c r="J96" s="242"/>
      <c r="K96" s="242"/>
      <c r="L96" s="242"/>
      <c r="M96" s="242"/>
      <c r="N96" s="242"/>
      <c r="O96" s="242"/>
      <c r="P96" s="242"/>
    </row>
    <row r="97" spans="4:16" x14ac:dyDescent="0.2">
      <c r="D97" s="244">
        <v>40178</v>
      </c>
      <c r="E97" s="245">
        <v>40209</v>
      </c>
      <c r="F97" s="245">
        <v>40237</v>
      </c>
      <c r="G97" s="245">
        <v>40268</v>
      </c>
      <c r="H97" s="245">
        <v>40298</v>
      </c>
      <c r="I97" s="245">
        <v>40329</v>
      </c>
      <c r="J97" s="245">
        <v>40359</v>
      </c>
      <c r="K97" s="245">
        <v>40390</v>
      </c>
      <c r="L97" s="245">
        <v>40421</v>
      </c>
      <c r="M97" s="245">
        <v>40451</v>
      </c>
      <c r="N97" s="245">
        <v>40482</v>
      </c>
      <c r="O97" s="245">
        <v>40512</v>
      </c>
      <c r="P97" s="245">
        <v>40543</v>
      </c>
    </row>
    <row r="98" spans="4:16" ht="13.5" thickBot="1" x14ac:dyDescent="0.25">
      <c r="D98" s="240"/>
      <c r="E98" s="246">
        <v>1</v>
      </c>
      <c r="F98" s="246">
        <v>2</v>
      </c>
      <c r="G98" s="246">
        <v>3</v>
      </c>
      <c r="H98" s="246">
        <v>4</v>
      </c>
      <c r="I98" s="246">
        <v>5</v>
      </c>
      <c r="J98" s="246">
        <v>6</v>
      </c>
      <c r="K98" s="246">
        <v>7</v>
      </c>
      <c r="L98" s="246">
        <v>8</v>
      </c>
      <c r="M98" s="246">
        <v>9</v>
      </c>
      <c r="N98" s="246">
        <v>10</v>
      </c>
      <c r="O98" s="246">
        <v>11</v>
      </c>
      <c r="P98" s="246">
        <v>12</v>
      </c>
    </row>
    <row r="99" spans="4:16" ht="13.5" thickBot="1" x14ac:dyDescent="0.25">
      <c r="D99" s="249">
        <v>1</v>
      </c>
      <c r="E99" s="250">
        <v>1</v>
      </c>
      <c r="F99" s="251">
        <v>1</v>
      </c>
      <c r="G99" s="250">
        <v>1</v>
      </c>
      <c r="H99" s="251">
        <v>1</v>
      </c>
      <c r="I99" s="250">
        <v>1</v>
      </c>
      <c r="J99" s="251">
        <v>1</v>
      </c>
      <c r="K99" s="250">
        <v>1</v>
      </c>
      <c r="L99" s="251">
        <v>1</v>
      </c>
      <c r="M99" s="250">
        <v>1</v>
      </c>
      <c r="N99" s="251">
        <v>1</v>
      </c>
      <c r="O99" s="250">
        <v>1</v>
      </c>
      <c r="P99" s="251">
        <v>1</v>
      </c>
    </row>
    <row r="100" spans="4:16" ht="13.5" thickBot="1" x14ac:dyDescent="0.25">
      <c r="D100" s="249">
        <v>2</v>
      </c>
      <c r="E100" s="250">
        <v>1</v>
      </c>
      <c r="F100" s="251">
        <v>1</v>
      </c>
      <c r="G100" s="250">
        <v>1</v>
      </c>
      <c r="H100" s="251">
        <v>1</v>
      </c>
      <c r="I100" s="250">
        <v>1</v>
      </c>
      <c r="J100" s="251">
        <v>1</v>
      </c>
      <c r="K100" s="250">
        <v>1</v>
      </c>
      <c r="L100" s="251">
        <v>1</v>
      </c>
      <c r="M100" s="250">
        <v>1</v>
      </c>
      <c r="N100" s="251">
        <v>1</v>
      </c>
      <c r="O100" s="250">
        <v>1</v>
      </c>
      <c r="P100" s="251">
        <v>1</v>
      </c>
    </row>
    <row r="101" spans="4:16" ht="13.5" thickBot="1" x14ac:dyDescent="0.25">
      <c r="D101" s="249">
        <v>3</v>
      </c>
      <c r="E101" s="250">
        <v>1</v>
      </c>
      <c r="F101" s="251">
        <v>1</v>
      </c>
      <c r="G101" s="250">
        <v>1</v>
      </c>
      <c r="H101" s="251">
        <v>1</v>
      </c>
      <c r="I101" s="250">
        <v>1</v>
      </c>
      <c r="J101" s="251">
        <v>1</v>
      </c>
      <c r="K101" s="250">
        <v>1</v>
      </c>
      <c r="L101" s="251">
        <v>1</v>
      </c>
      <c r="M101" s="250">
        <v>1</v>
      </c>
      <c r="N101" s="251">
        <v>1</v>
      </c>
      <c r="O101" s="250">
        <v>1</v>
      </c>
      <c r="P101" s="251">
        <v>1</v>
      </c>
    </row>
    <row r="102" spans="4:16" ht="13.5" thickBot="1" x14ac:dyDescent="0.25">
      <c r="D102" s="249">
        <v>4</v>
      </c>
      <c r="E102" s="250">
        <v>1</v>
      </c>
      <c r="F102" s="251">
        <v>1</v>
      </c>
      <c r="G102" s="250">
        <v>1</v>
      </c>
      <c r="H102" s="251">
        <v>1</v>
      </c>
      <c r="I102" s="250">
        <v>1</v>
      </c>
      <c r="J102" s="251">
        <v>1</v>
      </c>
      <c r="K102" s="250">
        <v>1</v>
      </c>
      <c r="L102" s="251">
        <v>1</v>
      </c>
      <c r="M102" s="250">
        <v>1</v>
      </c>
      <c r="N102" s="251">
        <v>1</v>
      </c>
      <c r="O102" s="250">
        <v>1</v>
      </c>
      <c r="P102" s="251">
        <v>1</v>
      </c>
    </row>
    <row r="103" spans="4:16" ht="13.5" thickBot="1" x14ac:dyDescent="0.25">
      <c r="D103" s="249">
        <v>5</v>
      </c>
      <c r="E103" s="250">
        <v>1</v>
      </c>
      <c r="F103" s="251">
        <v>1</v>
      </c>
      <c r="G103" s="250">
        <v>1</v>
      </c>
      <c r="H103" s="251">
        <v>1</v>
      </c>
      <c r="I103" s="250">
        <v>1</v>
      </c>
      <c r="J103" s="251">
        <v>1</v>
      </c>
      <c r="K103" s="250">
        <v>1</v>
      </c>
      <c r="L103" s="251">
        <v>1</v>
      </c>
      <c r="M103" s="250">
        <v>1</v>
      </c>
      <c r="N103" s="251">
        <v>1</v>
      </c>
      <c r="O103" s="250">
        <v>1</v>
      </c>
      <c r="P103" s="251">
        <v>1</v>
      </c>
    </row>
    <row r="104" spans="4:16" ht="13.5" thickBot="1" x14ac:dyDescent="0.25">
      <c r="D104" s="249">
        <v>6</v>
      </c>
      <c r="E104" s="250">
        <v>1</v>
      </c>
      <c r="F104" s="251">
        <v>1</v>
      </c>
      <c r="G104" s="250">
        <v>1</v>
      </c>
      <c r="H104" s="251">
        <v>1</v>
      </c>
      <c r="I104" s="250">
        <v>1</v>
      </c>
      <c r="J104" s="251">
        <v>1</v>
      </c>
      <c r="K104" s="250">
        <v>1</v>
      </c>
      <c r="L104" s="251">
        <v>1</v>
      </c>
      <c r="M104" s="250">
        <v>1</v>
      </c>
      <c r="N104" s="251">
        <v>1</v>
      </c>
      <c r="O104" s="250">
        <v>1</v>
      </c>
      <c r="P104" s="251">
        <v>1</v>
      </c>
    </row>
    <row r="105" spans="4:16" ht="13.5" thickBot="1" x14ac:dyDescent="0.25">
      <c r="D105" s="249">
        <v>7</v>
      </c>
      <c r="E105" s="250">
        <v>1</v>
      </c>
      <c r="F105" s="251">
        <v>1</v>
      </c>
      <c r="G105" s="250">
        <v>1</v>
      </c>
      <c r="H105" s="251">
        <v>1</v>
      </c>
      <c r="I105" s="250">
        <v>1</v>
      </c>
      <c r="J105" s="251">
        <v>1</v>
      </c>
      <c r="K105" s="250">
        <v>1</v>
      </c>
      <c r="L105" s="251">
        <v>1</v>
      </c>
      <c r="M105" s="250">
        <v>1</v>
      </c>
      <c r="N105" s="251">
        <v>1</v>
      </c>
      <c r="O105" s="250">
        <v>1</v>
      </c>
      <c r="P105" s="251">
        <v>1</v>
      </c>
    </row>
    <row r="106" spans="4:16" ht="13.5" thickBot="1" x14ac:dyDescent="0.25">
      <c r="D106" s="249">
        <v>8</v>
      </c>
      <c r="E106" s="250">
        <v>1</v>
      </c>
      <c r="F106" s="251">
        <v>1</v>
      </c>
      <c r="G106" s="250">
        <v>1</v>
      </c>
      <c r="H106" s="251">
        <v>1</v>
      </c>
      <c r="I106" s="250">
        <v>1</v>
      </c>
      <c r="J106" s="251">
        <v>1</v>
      </c>
      <c r="K106" s="250">
        <v>1</v>
      </c>
      <c r="L106" s="251">
        <v>1</v>
      </c>
      <c r="M106" s="250">
        <v>1</v>
      </c>
      <c r="N106" s="251">
        <v>1</v>
      </c>
      <c r="O106" s="250">
        <v>1</v>
      </c>
      <c r="P106" s="251">
        <v>1</v>
      </c>
    </row>
    <row r="107" spans="4:16" ht="13.5" thickBot="1" x14ac:dyDescent="0.25">
      <c r="D107" s="249">
        <v>9</v>
      </c>
      <c r="E107" s="250">
        <v>1</v>
      </c>
      <c r="F107" s="251">
        <v>1</v>
      </c>
      <c r="G107" s="250">
        <v>1</v>
      </c>
      <c r="H107" s="251">
        <v>1</v>
      </c>
      <c r="I107" s="250">
        <v>1</v>
      </c>
      <c r="J107" s="251">
        <v>1</v>
      </c>
      <c r="K107" s="250">
        <v>1</v>
      </c>
      <c r="L107" s="251">
        <v>1</v>
      </c>
      <c r="M107" s="250">
        <v>1</v>
      </c>
      <c r="N107" s="251">
        <v>1</v>
      </c>
      <c r="O107" s="250">
        <v>1</v>
      </c>
      <c r="P107" s="251">
        <v>1</v>
      </c>
    </row>
    <row r="108" spans="4:16" ht="13.5" thickBot="1" x14ac:dyDescent="0.25">
      <c r="D108" s="249">
        <v>10</v>
      </c>
      <c r="E108" s="250">
        <v>1</v>
      </c>
      <c r="F108" s="251">
        <v>1</v>
      </c>
      <c r="G108" s="250">
        <v>1</v>
      </c>
      <c r="H108" s="251">
        <v>1</v>
      </c>
      <c r="I108" s="250">
        <v>1</v>
      </c>
      <c r="J108" s="251">
        <v>1</v>
      </c>
      <c r="K108" s="250">
        <v>1</v>
      </c>
      <c r="L108" s="251">
        <v>1</v>
      </c>
      <c r="M108" s="250">
        <v>1</v>
      </c>
      <c r="N108" s="251">
        <v>1</v>
      </c>
      <c r="O108" s="250">
        <v>1</v>
      </c>
      <c r="P108" s="251">
        <v>1</v>
      </c>
    </row>
    <row r="109" spans="4:16" ht="13.5" thickBot="1" x14ac:dyDescent="0.25">
      <c r="D109" s="249">
        <v>11</v>
      </c>
      <c r="E109" s="250">
        <v>1</v>
      </c>
      <c r="F109" s="251">
        <v>1</v>
      </c>
      <c r="G109" s="250">
        <v>1</v>
      </c>
      <c r="H109" s="251">
        <v>1</v>
      </c>
      <c r="I109" s="250">
        <v>1</v>
      </c>
      <c r="J109" s="251">
        <v>1</v>
      </c>
      <c r="K109" s="250">
        <v>1</v>
      </c>
      <c r="L109" s="251">
        <v>1</v>
      </c>
      <c r="M109" s="250">
        <v>1</v>
      </c>
      <c r="N109" s="251">
        <v>1</v>
      </c>
      <c r="O109" s="250">
        <v>1</v>
      </c>
      <c r="P109" s="251">
        <v>1</v>
      </c>
    </row>
    <row r="110" spans="4:16" ht="13.5" thickBot="1" x14ac:dyDescent="0.25">
      <c r="D110" s="249">
        <v>12</v>
      </c>
      <c r="E110" s="250">
        <v>1</v>
      </c>
      <c r="F110" s="251">
        <v>1</v>
      </c>
      <c r="G110" s="250">
        <v>1</v>
      </c>
      <c r="H110" s="251">
        <v>1</v>
      </c>
      <c r="I110" s="250">
        <v>1</v>
      </c>
      <c r="J110" s="251">
        <v>1</v>
      </c>
      <c r="K110" s="250">
        <v>1</v>
      </c>
      <c r="L110" s="251">
        <v>1</v>
      </c>
      <c r="M110" s="250">
        <v>1</v>
      </c>
      <c r="N110" s="251">
        <v>1</v>
      </c>
      <c r="O110" s="250">
        <v>1</v>
      </c>
      <c r="P110" s="251">
        <v>1</v>
      </c>
    </row>
    <row r="111" spans="4:16" ht="13.5" thickBot="1" x14ac:dyDescent="0.25">
      <c r="D111" s="249">
        <v>13</v>
      </c>
      <c r="E111" s="250">
        <v>1</v>
      </c>
      <c r="F111" s="251">
        <v>1</v>
      </c>
      <c r="G111" s="250">
        <v>1</v>
      </c>
      <c r="H111" s="251">
        <v>1</v>
      </c>
      <c r="I111" s="250">
        <v>1</v>
      </c>
      <c r="J111" s="251">
        <v>1</v>
      </c>
      <c r="K111" s="250">
        <v>1</v>
      </c>
      <c r="L111" s="251">
        <v>1</v>
      </c>
      <c r="M111" s="250">
        <v>1</v>
      </c>
      <c r="N111" s="251">
        <v>1</v>
      </c>
      <c r="O111" s="250">
        <v>1</v>
      </c>
      <c r="P111" s="251">
        <v>1</v>
      </c>
    </row>
    <row r="112" spans="4:16" ht="13.5" thickBot="1" x14ac:dyDescent="0.25">
      <c r="D112" s="249">
        <v>14</v>
      </c>
      <c r="E112" s="250">
        <v>1</v>
      </c>
      <c r="F112" s="251">
        <v>1</v>
      </c>
      <c r="G112" s="250">
        <v>1</v>
      </c>
      <c r="H112" s="251">
        <v>1</v>
      </c>
      <c r="I112" s="250">
        <v>1</v>
      </c>
      <c r="J112" s="251">
        <v>3</v>
      </c>
      <c r="K112" s="250">
        <v>3</v>
      </c>
      <c r="L112" s="251">
        <v>3</v>
      </c>
      <c r="M112" s="250">
        <v>3</v>
      </c>
      <c r="N112" s="251">
        <v>3</v>
      </c>
      <c r="O112" s="250">
        <v>1</v>
      </c>
      <c r="P112" s="251">
        <v>1</v>
      </c>
    </row>
    <row r="113" spans="4:16" ht="13.5" thickBot="1" x14ac:dyDescent="0.25">
      <c r="D113" s="249">
        <v>15</v>
      </c>
      <c r="E113" s="250">
        <v>1</v>
      </c>
      <c r="F113" s="251">
        <v>1</v>
      </c>
      <c r="G113" s="250">
        <v>1</v>
      </c>
      <c r="H113" s="251">
        <v>1</v>
      </c>
      <c r="I113" s="250">
        <v>1</v>
      </c>
      <c r="J113" s="251">
        <v>3</v>
      </c>
      <c r="K113" s="250">
        <v>3</v>
      </c>
      <c r="L113" s="251">
        <v>3</v>
      </c>
      <c r="M113" s="250">
        <v>3</v>
      </c>
      <c r="N113" s="251">
        <v>3</v>
      </c>
      <c r="O113" s="250">
        <v>1</v>
      </c>
      <c r="P113" s="251">
        <v>1</v>
      </c>
    </row>
    <row r="114" spans="4:16" ht="13.5" thickBot="1" x14ac:dyDescent="0.25">
      <c r="D114" s="249">
        <v>16</v>
      </c>
      <c r="E114" s="250">
        <v>1</v>
      </c>
      <c r="F114" s="251">
        <v>1</v>
      </c>
      <c r="G114" s="250">
        <v>1</v>
      </c>
      <c r="H114" s="251">
        <v>1</v>
      </c>
      <c r="I114" s="250">
        <v>1</v>
      </c>
      <c r="J114" s="251">
        <v>3</v>
      </c>
      <c r="K114" s="250">
        <v>3</v>
      </c>
      <c r="L114" s="251">
        <v>3</v>
      </c>
      <c r="M114" s="250">
        <v>3</v>
      </c>
      <c r="N114" s="251">
        <v>3</v>
      </c>
      <c r="O114" s="250">
        <v>1</v>
      </c>
      <c r="P114" s="251">
        <v>1</v>
      </c>
    </row>
    <row r="115" spans="4:16" ht="13.5" thickBot="1" x14ac:dyDescent="0.25">
      <c r="D115" s="249">
        <v>17</v>
      </c>
      <c r="E115" s="250">
        <v>1</v>
      </c>
      <c r="F115" s="251">
        <v>1</v>
      </c>
      <c r="G115" s="250">
        <v>1</v>
      </c>
      <c r="H115" s="251">
        <v>1</v>
      </c>
      <c r="I115" s="250">
        <v>1</v>
      </c>
      <c r="J115" s="251">
        <v>3</v>
      </c>
      <c r="K115" s="250">
        <v>3</v>
      </c>
      <c r="L115" s="251">
        <v>3</v>
      </c>
      <c r="M115" s="250">
        <v>3</v>
      </c>
      <c r="N115" s="251">
        <v>3</v>
      </c>
      <c r="O115" s="250">
        <v>1</v>
      </c>
      <c r="P115" s="251">
        <v>1</v>
      </c>
    </row>
    <row r="116" spans="4:16" ht="13.5" thickBot="1" x14ac:dyDescent="0.25">
      <c r="D116" s="249">
        <v>18</v>
      </c>
      <c r="E116" s="250">
        <v>2</v>
      </c>
      <c r="F116" s="250">
        <v>2</v>
      </c>
      <c r="G116" s="250">
        <v>2</v>
      </c>
      <c r="H116" s="250">
        <v>2</v>
      </c>
      <c r="I116" s="250">
        <v>2</v>
      </c>
      <c r="J116" s="251">
        <v>1</v>
      </c>
      <c r="K116" s="250">
        <v>1</v>
      </c>
      <c r="L116" s="251">
        <v>1</v>
      </c>
      <c r="M116" s="250">
        <v>1</v>
      </c>
      <c r="N116" s="251">
        <v>1</v>
      </c>
      <c r="O116" s="250">
        <v>2</v>
      </c>
      <c r="P116" s="250">
        <v>2</v>
      </c>
    </row>
    <row r="117" spans="4:16" ht="13.5" thickBot="1" x14ac:dyDescent="0.25">
      <c r="D117" s="249">
        <v>19</v>
      </c>
      <c r="E117" s="250">
        <v>2</v>
      </c>
      <c r="F117" s="250">
        <v>2</v>
      </c>
      <c r="G117" s="250">
        <v>2</v>
      </c>
      <c r="H117" s="250">
        <v>2</v>
      </c>
      <c r="I117" s="250">
        <v>2</v>
      </c>
      <c r="J117" s="251">
        <v>1</v>
      </c>
      <c r="K117" s="250">
        <v>1</v>
      </c>
      <c r="L117" s="251">
        <v>1</v>
      </c>
      <c r="M117" s="250">
        <v>1</v>
      </c>
      <c r="N117" s="251">
        <v>1</v>
      </c>
      <c r="O117" s="250">
        <v>2</v>
      </c>
      <c r="P117" s="250">
        <v>2</v>
      </c>
    </row>
    <row r="118" spans="4:16" ht="13.5" thickBot="1" x14ac:dyDescent="0.25">
      <c r="D118" s="249">
        <v>20</v>
      </c>
      <c r="E118" s="250">
        <v>2</v>
      </c>
      <c r="F118" s="250">
        <v>2</v>
      </c>
      <c r="G118" s="250">
        <v>2</v>
      </c>
      <c r="H118" s="250">
        <v>2</v>
      </c>
      <c r="I118" s="250">
        <v>2</v>
      </c>
      <c r="J118" s="251">
        <v>1</v>
      </c>
      <c r="K118" s="250">
        <v>1</v>
      </c>
      <c r="L118" s="251">
        <v>1</v>
      </c>
      <c r="M118" s="250">
        <v>1</v>
      </c>
      <c r="N118" s="251">
        <v>1</v>
      </c>
      <c r="O118" s="250">
        <v>2</v>
      </c>
      <c r="P118" s="250">
        <v>2</v>
      </c>
    </row>
    <row r="119" spans="4:16" ht="13.5" thickBot="1" x14ac:dyDescent="0.25">
      <c r="D119" s="249">
        <v>21</v>
      </c>
      <c r="E119" s="250">
        <v>2</v>
      </c>
      <c r="F119" s="250">
        <v>2</v>
      </c>
      <c r="G119" s="250">
        <v>2</v>
      </c>
      <c r="H119" s="250">
        <v>2</v>
      </c>
      <c r="I119" s="250">
        <v>2</v>
      </c>
      <c r="J119" s="251">
        <v>1</v>
      </c>
      <c r="K119" s="250">
        <v>1</v>
      </c>
      <c r="L119" s="251">
        <v>1</v>
      </c>
      <c r="M119" s="250">
        <v>1</v>
      </c>
      <c r="N119" s="251">
        <v>1</v>
      </c>
      <c r="O119" s="250">
        <v>2</v>
      </c>
      <c r="P119" s="250">
        <v>2</v>
      </c>
    </row>
    <row r="120" spans="4:16" ht="13.5" thickBot="1" x14ac:dyDescent="0.25">
      <c r="D120" s="249">
        <v>22</v>
      </c>
      <c r="E120" s="250">
        <v>2</v>
      </c>
      <c r="F120" s="250">
        <v>2</v>
      </c>
      <c r="G120" s="250">
        <v>2</v>
      </c>
      <c r="H120" s="250">
        <v>2</v>
      </c>
      <c r="I120" s="250">
        <v>2</v>
      </c>
      <c r="J120" s="251">
        <v>1</v>
      </c>
      <c r="K120" s="250">
        <v>1</v>
      </c>
      <c r="L120" s="251">
        <v>1</v>
      </c>
      <c r="M120" s="250">
        <v>1</v>
      </c>
      <c r="N120" s="251">
        <v>1</v>
      </c>
      <c r="O120" s="250">
        <v>2</v>
      </c>
      <c r="P120" s="250">
        <v>2</v>
      </c>
    </row>
    <row r="121" spans="4:16" ht="13.5" thickBot="1" x14ac:dyDescent="0.25">
      <c r="D121" s="249">
        <v>23</v>
      </c>
      <c r="E121" s="250">
        <v>1</v>
      </c>
      <c r="F121" s="251">
        <v>1</v>
      </c>
      <c r="G121" s="250">
        <v>1</v>
      </c>
      <c r="H121" s="251">
        <v>1</v>
      </c>
      <c r="I121" s="250">
        <v>1</v>
      </c>
      <c r="J121" s="251">
        <v>1</v>
      </c>
      <c r="K121" s="250">
        <v>1</v>
      </c>
      <c r="L121" s="251">
        <v>1</v>
      </c>
      <c r="M121" s="250">
        <v>1</v>
      </c>
      <c r="N121" s="251">
        <v>1</v>
      </c>
      <c r="O121" s="250">
        <v>1</v>
      </c>
      <c r="P121" s="251">
        <v>1</v>
      </c>
    </row>
    <row r="122" spans="4:16" x14ac:dyDescent="0.2">
      <c r="D122" s="249">
        <v>24</v>
      </c>
      <c r="E122" s="250">
        <v>1</v>
      </c>
      <c r="F122" s="251">
        <v>1</v>
      </c>
      <c r="G122" s="250">
        <v>1</v>
      </c>
      <c r="H122" s="251">
        <v>1</v>
      </c>
      <c r="I122" s="250">
        <v>1</v>
      </c>
      <c r="J122" s="251">
        <v>1</v>
      </c>
      <c r="K122" s="250">
        <v>1</v>
      </c>
      <c r="L122" s="251">
        <v>1</v>
      </c>
      <c r="M122" s="250">
        <v>1</v>
      </c>
      <c r="N122" s="251">
        <v>1</v>
      </c>
      <c r="O122" s="250">
        <v>1</v>
      </c>
      <c r="P122" s="251">
        <v>1</v>
      </c>
    </row>
    <row r="125" spans="4:16" x14ac:dyDescent="0.2">
      <c r="D125" s="239" t="s">
        <v>82</v>
      </c>
      <c r="E125" s="239"/>
      <c r="F125" s="239"/>
      <c r="G125" s="239"/>
      <c r="H125" s="239"/>
      <c r="I125" s="239"/>
      <c r="J125" s="239"/>
      <c r="K125" s="239"/>
      <c r="L125" s="239"/>
      <c r="M125" s="239"/>
      <c r="N125" s="239"/>
      <c r="O125" s="239"/>
      <c r="P125" s="239"/>
    </row>
    <row r="126" spans="4:16" x14ac:dyDescent="0.2">
      <c r="D126" s="240"/>
      <c r="E126" s="241" t="s">
        <v>0</v>
      </c>
      <c r="F126" s="242"/>
      <c r="G126" s="242"/>
      <c r="H126" s="242"/>
      <c r="I126" s="242"/>
      <c r="J126" s="242"/>
      <c r="K126" s="242"/>
      <c r="L126" s="242"/>
      <c r="M126" s="242"/>
      <c r="N126" s="242"/>
      <c r="O126" s="242"/>
      <c r="P126" s="242"/>
    </row>
    <row r="127" spans="4:16" x14ac:dyDescent="0.2">
      <c r="D127" s="244">
        <v>40178</v>
      </c>
      <c r="E127" s="245">
        <v>40209</v>
      </c>
      <c r="F127" s="245">
        <v>40237</v>
      </c>
      <c r="G127" s="245">
        <v>40268</v>
      </c>
      <c r="H127" s="245">
        <v>40298</v>
      </c>
      <c r="I127" s="245">
        <v>40329</v>
      </c>
      <c r="J127" s="245">
        <v>40359</v>
      </c>
      <c r="K127" s="245">
        <v>40390</v>
      </c>
      <c r="L127" s="245">
        <v>40421</v>
      </c>
      <c r="M127" s="245">
        <v>40451</v>
      </c>
      <c r="N127" s="245">
        <v>40482</v>
      </c>
      <c r="O127" s="245">
        <v>40512</v>
      </c>
      <c r="P127" s="245">
        <v>40543</v>
      </c>
    </row>
    <row r="128" spans="4:16" ht="13.5" thickBot="1" x14ac:dyDescent="0.25">
      <c r="D128" s="240"/>
      <c r="E128" s="246">
        <v>1</v>
      </c>
      <c r="F128" s="246">
        <v>2</v>
      </c>
      <c r="G128" s="246">
        <v>3</v>
      </c>
      <c r="H128" s="246">
        <v>4</v>
      </c>
      <c r="I128" s="246">
        <v>5</v>
      </c>
      <c r="J128" s="246">
        <v>6</v>
      </c>
      <c r="K128" s="246">
        <v>7</v>
      </c>
      <c r="L128" s="246">
        <v>8</v>
      </c>
      <c r="M128" s="246">
        <v>9</v>
      </c>
      <c r="N128" s="246">
        <v>10</v>
      </c>
      <c r="O128" s="246">
        <v>11</v>
      </c>
      <c r="P128" s="246">
        <v>12</v>
      </c>
    </row>
    <row r="129" spans="4:16" ht="13.5" thickBot="1" x14ac:dyDescent="0.25">
      <c r="D129" s="249">
        <v>1</v>
      </c>
      <c r="E129" s="250">
        <v>1</v>
      </c>
      <c r="F129" s="251">
        <v>1</v>
      </c>
      <c r="G129" s="250">
        <v>1</v>
      </c>
      <c r="H129" s="251">
        <v>1</v>
      </c>
      <c r="I129" s="250">
        <v>1</v>
      </c>
      <c r="J129" s="251">
        <v>1</v>
      </c>
      <c r="K129" s="250">
        <v>1</v>
      </c>
      <c r="L129" s="251">
        <v>1</v>
      </c>
      <c r="M129" s="250">
        <v>1</v>
      </c>
      <c r="N129" s="251">
        <v>1</v>
      </c>
      <c r="O129" s="250">
        <v>1</v>
      </c>
      <c r="P129" s="251">
        <v>1</v>
      </c>
    </row>
    <row r="130" spans="4:16" ht="13.5" thickBot="1" x14ac:dyDescent="0.25">
      <c r="D130" s="249">
        <v>2</v>
      </c>
      <c r="E130" s="250">
        <v>1</v>
      </c>
      <c r="F130" s="251">
        <v>1</v>
      </c>
      <c r="G130" s="250">
        <v>1</v>
      </c>
      <c r="H130" s="251">
        <v>1</v>
      </c>
      <c r="I130" s="250">
        <v>1</v>
      </c>
      <c r="J130" s="251">
        <v>1</v>
      </c>
      <c r="K130" s="250">
        <v>1</v>
      </c>
      <c r="L130" s="251">
        <v>1</v>
      </c>
      <c r="M130" s="250">
        <v>1</v>
      </c>
      <c r="N130" s="251">
        <v>1</v>
      </c>
      <c r="O130" s="250">
        <v>1</v>
      </c>
      <c r="P130" s="251">
        <v>1</v>
      </c>
    </row>
    <row r="131" spans="4:16" ht="13.5" thickBot="1" x14ac:dyDescent="0.25">
      <c r="D131" s="249">
        <v>3</v>
      </c>
      <c r="E131" s="250">
        <v>1</v>
      </c>
      <c r="F131" s="251">
        <v>1</v>
      </c>
      <c r="G131" s="250">
        <v>1</v>
      </c>
      <c r="H131" s="251">
        <v>1</v>
      </c>
      <c r="I131" s="250">
        <v>1</v>
      </c>
      <c r="J131" s="251">
        <v>1</v>
      </c>
      <c r="K131" s="250">
        <v>1</v>
      </c>
      <c r="L131" s="251">
        <v>1</v>
      </c>
      <c r="M131" s="250">
        <v>1</v>
      </c>
      <c r="N131" s="251">
        <v>1</v>
      </c>
      <c r="O131" s="250">
        <v>1</v>
      </c>
      <c r="P131" s="251">
        <v>1</v>
      </c>
    </row>
    <row r="132" spans="4:16" ht="13.5" thickBot="1" x14ac:dyDescent="0.25">
      <c r="D132" s="249">
        <v>4</v>
      </c>
      <c r="E132" s="250">
        <v>1</v>
      </c>
      <c r="F132" s="251">
        <v>1</v>
      </c>
      <c r="G132" s="250">
        <v>1</v>
      </c>
      <c r="H132" s="251">
        <v>1</v>
      </c>
      <c r="I132" s="250">
        <v>1</v>
      </c>
      <c r="J132" s="251">
        <v>1</v>
      </c>
      <c r="K132" s="250">
        <v>1</v>
      </c>
      <c r="L132" s="251">
        <v>1</v>
      </c>
      <c r="M132" s="250">
        <v>1</v>
      </c>
      <c r="N132" s="251">
        <v>1</v>
      </c>
      <c r="O132" s="250">
        <v>1</v>
      </c>
      <c r="P132" s="251">
        <v>1</v>
      </c>
    </row>
    <row r="133" spans="4:16" ht="13.5" thickBot="1" x14ac:dyDescent="0.25">
      <c r="D133" s="249">
        <v>5</v>
      </c>
      <c r="E133" s="250">
        <v>1</v>
      </c>
      <c r="F133" s="251">
        <v>1</v>
      </c>
      <c r="G133" s="250">
        <v>1</v>
      </c>
      <c r="H133" s="251">
        <v>1</v>
      </c>
      <c r="I133" s="250">
        <v>1</v>
      </c>
      <c r="J133" s="251">
        <v>1</v>
      </c>
      <c r="K133" s="250">
        <v>1</v>
      </c>
      <c r="L133" s="251">
        <v>1</v>
      </c>
      <c r="M133" s="250">
        <v>1</v>
      </c>
      <c r="N133" s="251">
        <v>1</v>
      </c>
      <c r="O133" s="250">
        <v>1</v>
      </c>
      <c r="P133" s="251">
        <v>1</v>
      </c>
    </row>
    <row r="134" spans="4:16" ht="13.5" thickBot="1" x14ac:dyDescent="0.25">
      <c r="D134" s="249">
        <v>6</v>
      </c>
      <c r="E134" s="250">
        <v>1</v>
      </c>
      <c r="F134" s="251">
        <v>1</v>
      </c>
      <c r="G134" s="250">
        <v>1</v>
      </c>
      <c r="H134" s="251">
        <v>1</v>
      </c>
      <c r="I134" s="250">
        <v>1</v>
      </c>
      <c r="J134" s="251">
        <v>1</v>
      </c>
      <c r="K134" s="250">
        <v>1</v>
      </c>
      <c r="L134" s="251">
        <v>1</v>
      </c>
      <c r="M134" s="250">
        <v>1</v>
      </c>
      <c r="N134" s="251">
        <v>1</v>
      </c>
      <c r="O134" s="250">
        <v>1</v>
      </c>
      <c r="P134" s="251">
        <v>1</v>
      </c>
    </row>
    <row r="135" spans="4:16" ht="13.5" thickBot="1" x14ac:dyDescent="0.25">
      <c r="D135" s="249">
        <v>7</v>
      </c>
      <c r="E135" s="250">
        <v>1</v>
      </c>
      <c r="F135" s="251">
        <v>1</v>
      </c>
      <c r="G135" s="250">
        <v>1</v>
      </c>
      <c r="H135" s="251">
        <v>1</v>
      </c>
      <c r="I135" s="250">
        <v>1</v>
      </c>
      <c r="J135" s="251">
        <v>1</v>
      </c>
      <c r="K135" s="250">
        <v>1</v>
      </c>
      <c r="L135" s="251">
        <v>1</v>
      </c>
      <c r="M135" s="250">
        <v>1</v>
      </c>
      <c r="N135" s="251">
        <v>1</v>
      </c>
      <c r="O135" s="250">
        <v>1</v>
      </c>
      <c r="P135" s="251">
        <v>1</v>
      </c>
    </row>
    <row r="136" spans="4:16" ht="13.5" thickBot="1" x14ac:dyDescent="0.25">
      <c r="D136" s="249">
        <v>8</v>
      </c>
      <c r="E136" s="250">
        <v>1</v>
      </c>
      <c r="F136" s="251">
        <v>1</v>
      </c>
      <c r="G136" s="250">
        <v>1</v>
      </c>
      <c r="H136" s="251">
        <v>1</v>
      </c>
      <c r="I136" s="250">
        <v>1</v>
      </c>
      <c r="J136" s="251">
        <v>1</v>
      </c>
      <c r="K136" s="250">
        <v>1</v>
      </c>
      <c r="L136" s="251">
        <v>1</v>
      </c>
      <c r="M136" s="250">
        <v>1</v>
      </c>
      <c r="N136" s="251">
        <v>1</v>
      </c>
      <c r="O136" s="250">
        <v>1</v>
      </c>
      <c r="P136" s="251">
        <v>1</v>
      </c>
    </row>
    <row r="137" spans="4:16" ht="13.5" thickBot="1" x14ac:dyDescent="0.25">
      <c r="D137" s="249">
        <v>9</v>
      </c>
      <c r="E137" s="250">
        <v>1</v>
      </c>
      <c r="F137" s="251">
        <v>1</v>
      </c>
      <c r="G137" s="250">
        <v>1</v>
      </c>
      <c r="H137" s="251">
        <v>1</v>
      </c>
      <c r="I137" s="250">
        <v>1</v>
      </c>
      <c r="J137" s="251">
        <v>1</v>
      </c>
      <c r="K137" s="250">
        <v>1</v>
      </c>
      <c r="L137" s="251">
        <v>1</v>
      </c>
      <c r="M137" s="250">
        <v>1</v>
      </c>
      <c r="N137" s="251">
        <v>1</v>
      </c>
      <c r="O137" s="250">
        <v>1</v>
      </c>
      <c r="P137" s="251">
        <v>1</v>
      </c>
    </row>
    <row r="138" spans="4:16" ht="13.5" thickBot="1" x14ac:dyDescent="0.25">
      <c r="D138" s="249">
        <v>10</v>
      </c>
      <c r="E138" s="250">
        <v>1</v>
      </c>
      <c r="F138" s="251">
        <v>1</v>
      </c>
      <c r="G138" s="250">
        <v>1</v>
      </c>
      <c r="H138" s="251">
        <v>1</v>
      </c>
      <c r="I138" s="250">
        <v>1</v>
      </c>
      <c r="J138" s="251">
        <v>1</v>
      </c>
      <c r="K138" s="250">
        <v>1</v>
      </c>
      <c r="L138" s="251">
        <v>1</v>
      </c>
      <c r="M138" s="250">
        <v>1</v>
      </c>
      <c r="N138" s="251">
        <v>1</v>
      </c>
      <c r="O138" s="250">
        <v>1</v>
      </c>
      <c r="P138" s="251">
        <v>1</v>
      </c>
    </row>
    <row r="139" spans="4:16" ht="13.5" thickBot="1" x14ac:dyDescent="0.25">
      <c r="D139" s="249">
        <v>11</v>
      </c>
      <c r="E139" s="250">
        <v>1</v>
      </c>
      <c r="F139" s="251">
        <v>1</v>
      </c>
      <c r="G139" s="250">
        <v>1</v>
      </c>
      <c r="H139" s="251">
        <v>1</v>
      </c>
      <c r="I139" s="250">
        <v>1</v>
      </c>
      <c r="J139" s="251">
        <v>1</v>
      </c>
      <c r="K139" s="250">
        <v>1</v>
      </c>
      <c r="L139" s="251">
        <v>1</v>
      </c>
      <c r="M139" s="250">
        <v>1</v>
      </c>
      <c r="N139" s="251">
        <v>1</v>
      </c>
      <c r="O139" s="250">
        <v>1</v>
      </c>
      <c r="P139" s="251">
        <v>1</v>
      </c>
    </row>
    <row r="140" spans="4:16" ht="13.5" thickBot="1" x14ac:dyDescent="0.25">
      <c r="D140" s="249">
        <v>12</v>
      </c>
      <c r="E140" s="250">
        <v>1</v>
      </c>
      <c r="F140" s="251">
        <v>1</v>
      </c>
      <c r="G140" s="250">
        <v>1</v>
      </c>
      <c r="H140" s="251">
        <v>1</v>
      </c>
      <c r="I140" s="250">
        <v>1</v>
      </c>
      <c r="J140" s="251">
        <v>1</v>
      </c>
      <c r="K140" s="250">
        <v>1</v>
      </c>
      <c r="L140" s="251">
        <v>1</v>
      </c>
      <c r="M140" s="250">
        <v>1</v>
      </c>
      <c r="N140" s="251">
        <v>1</v>
      </c>
      <c r="O140" s="250">
        <v>1</v>
      </c>
      <c r="P140" s="251">
        <v>1</v>
      </c>
    </row>
    <row r="141" spans="4:16" ht="13.5" thickBot="1" x14ac:dyDescent="0.25">
      <c r="D141" s="249">
        <v>13</v>
      </c>
      <c r="E141" s="250">
        <v>1</v>
      </c>
      <c r="F141" s="251">
        <v>1</v>
      </c>
      <c r="G141" s="250">
        <v>1</v>
      </c>
      <c r="H141" s="251">
        <v>1</v>
      </c>
      <c r="I141" s="250">
        <v>1</v>
      </c>
      <c r="J141" s="251">
        <v>1</v>
      </c>
      <c r="K141" s="250">
        <v>1</v>
      </c>
      <c r="L141" s="251">
        <v>1</v>
      </c>
      <c r="M141" s="250">
        <v>1</v>
      </c>
      <c r="N141" s="251">
        <v>1</v>
      </c>
      <c r="O141" s="250">
        <v>1</v>
      </c>
      <c r="P141" s="251">
        <v>1</v>
      </c>
    </row>
    <row r="142" spans="4:16" ht="13.5" thickBot="1" x14ac:dyDescent="0.25">
      <c r="D142" s="249">
        <v>14</v>
      </c>
      <c r="E142" s="250">
        <v>1</v>
      </c>
      <c r="F142" s="251">
        <v>1</v>
      </c>
      <c r="G142" s="250">
        <v>1</v>
      </c>
      <c r="H142" s="251">
        <v>1</v>
      </c>
      <c r="I142" s="250">
        <v>1</v>
      </c>
      <c r="J142" s="251">
        <v>3</v>
      </c>
      <c r="K142" s="250">
        <v>3</v>
      </c>
      <c r="L142" s="251">
        <v>3</v>
      </c>
      <c r="M142" s="250">
        <v>3</v>
      </c>
      <c r="N142" s="251">
        <v>3</v>
      </c>
      <c r="O142" s="250">
        <v>1</v>
      </c>
      <c r="P142" s="251">
        <v>1</v>
      </c>
    </row>
    <row r="143" spans="4:16" ht="13.5" thickBot="1" x14ac:dyDescent="0.25">
      <c r="D143" s="249">
        <v>15</v>
      </c>
      <c r="E143" s="250">
        <v>1</v>
      </c>
      <c r="F143" s="251">
        <v>1</v>
      </c>
      <c r="G143" s="250">
        <v>1</v>
      </c>
      <c r="H143" s="251">
        <v>1</v>
      </c>
      <c r="I143" s="250">
        <v>1</v>
      </c>
      <c r="J143" s="251">
        <v>3</v>
      </c>
      <c r="K143" s="250">
        <v>3</v>
      </c>
      <c r="L143" s="251">
        <v>3</v>
      </c>
      <c r="M143" s="250">
        <v>3</v>
      </c>
      <c r="N143" s="251">
        <v>3</v>
      </c>
      <c r="O143" s="250">
        <v>1</v>
      </c>
      <c r="P143" s="251">
        <v>1</v>
      </c>
    </row>
    <row r="144" spans="4:16" ht="13.5" thickBot="1" x14ac:dyDescent="0.25">
      <c r="D144" s="249">
        <v>16</v>
      </c>
      <c r="E144" s="250">
        <v>1</v>
      </c>
      <c r="F144" s="251">
        <v>1</v>
      </c>
      <c r="G144" s="250">
        <v>1</v>
      </c>
      <c r="H144" s="251">
        <v>1</v>
      </c>
      <c r="I144" s="250">
        <v>1</v>
      </c>
      <c r="J144" s="251">
        <v>3</v>
      </c>
      <c r="K144" s="250">
        <v>3</v>
      </c>
      <c r="L144" s="251">
        <v>3</v>
      </c>
      <c r="M144" s="250">
        <v>3</v>
      </c>
      <c r="N144" s="251">
        <v>3</v>
      </c>
      <c r="O144" s="250">
        <v>1</v>
      </c>
      <c r="P144" s="251">
        <v>1</v>
      </c>
    </row>
    <row r="145" spans="4:16" ht="13.5" thickBot="1" x14ac:dyDescent="0.25">
      <c r="D145" s="249">
        <v>17</v>
      </c>
      <c r="E145" s="250">
        <v>1</v>
      </c>
      <c r="F145" s="251">
        <v>1</v>
      </c>
      <c r="G145" s="250">
        <v>1</v>
      </c>
      <c r="H145" s="251">
        <v>1</v>
      </c>
      <c r="I145" s="250">
        <v>1</v>
      </c>
      <c r="J145" s="251">
        <v>3</v>
      </c>
      <c r="K145" s="250">
        <v>3</v>
      </c>
      <c r="L145" s="251">
        <v>3</v>
      </c>
      <c r="M145" s="250">
        <v>3</v>
      </c>
      <c r="N145" s="251">
        <v>3</v>
      </c>
      <c r="O145" s="250">
        <v>1</v>
      </c>
      <c r="P145" s="251">
        <v>1</v>
      </c>
    </row>
    <row r="146" spans="4:16" ht="13.5" thickBot="1" x14ac:dyDescent="0.25">
      <c r="D146" s="249">
        <v>18</v>
      </c>
      <c r="E146" s="250">
        <v>2</v>
      </c>
      <c r="F146" s="250">
        <v>2</v>
      </c>
      <c r="G146" s="250">
        <v>2</v>
      </c>
      <c r="H146" s="250">
        <v>2</v>
      </c>
      <c r="I146" s="250">
        <v>2</v>
      </c>
      <c r="J146" s="251">
        <v>3</v>
      </c>
      <c r="K146" s="250">
        <v>3</v>
      </c>
      <c r="L146" s="251">
        <v>3</v>
      </c>
      <c r="M146" s="250">
        <v>3</v>
      </c>
      <c r="N146" s="251">
        <v>3</v>
      </c>
      <c r="O146" s="250">
        <v>2</v>
      </c>
      <c r="P146" s="250">
        <v>2</v>
      </c>
    </row>
    <row r="147" spans="4:16" ht="13.5" thickBot="1" x14ac:dyDescent="0.25">
      <c r="D147" s="249">
        <v>19</v>
      </c>
      <c r="E147" s="250">
        <v>2</v>
      </c>
      <c r="F147" s="250">
        <v>2</v>
      </c>
      <c r="G147" s="250">
        <v>2</v>
      </c>
      <c r="H147" s="250">
        <v>2</v>
      </c>
      <c r="I147" s="250">
        <v>2</v>
      </c>
      <c r="J147" s="251">
        <v>1</v>
      </c>
      <c r="K147" s="250">
        <v>1</v>
      </c>
      <c r="L147" s="251">
        <v>1</v>
      </c>
      <c r="M147" s="250">
        <v>1</v>
      </c>
      <c r="N147" s="251">
        <v>1</v>
      </c>
      <c r="O147" s="250">
        <v>2</v>
      </c>
      <c r="P147" s="250">
        <v>2</v>
      </c>
    </row>
    <row r="148" spans="4:16" ht="13.5" thickBot="1" x14ac:dyDescent="0.25">
      <c r="D148" s="249">
        <v>20</v>
      </c>
      <c r="E148" s="250">
        <v>2</v>
      </c>
      <c r="F148" s="250">
        <v>2</v>
      </c>
      <c r="G148" s="250">
        <v>2</v>
      </c>
      <c r="H148" s="250">
        <v>2</v>
      </c>
      <c r="I148" s="250">
        <v>2</v>
      </c>
      <c r="J148" s="251">
        <v>1</v>
      </c>
      <c r="K148" s="250">
        <v>1</v>
      </c>
      <c r="L148" s="251">
        <v>1</v>
      </c>
      <c r="M148" s="250">
        <v>1</v>
      </c>
      <c r="N148" s="251">
        <v>1</v>
      </c>
      <c r="O148" s="250">
        <v>2</v>
      </c>
      <c r="P148" s="250">
        <v>2</v>
      </c>
    </row>
    <row r="149" spans="4:16" ht="13.5" thickBot="1" x14ac:dyDescent="0.25">
      <c r="D149" s="249">
        <v>21</v>
      </c>
      <c r="E149" s="250">
        <v>2</v>
      </c>
      <c r="F149" s="250">
        <v>2</v>
      </c>
      <c r="G149" s="250">
        <v>2</v>
      </c>
      <c r="H149" s="250">
        <v>2</v>
      </c>
      <c r="I149" s="250">
        <v>2</v>
      </c>
      <c r="J149" s="251">
        <v>1</v>
      </c>
      <c r="K149" s="250">
        <v>1</v>
      </c>
      <c r="L149" s="251">
        <v>1</v>
      </c>
      <c r="M149" s="250">
        <v>1</v>
      </c>
      <c r="N149" s="251">
        <v>1</v>
      </c>
      <c r="O149" s="250">
        <v>2</v>
      </c>
      <c r="P149" s="250">
        <v>2</v>
      </c>
    </row>
    <row r="150" spans="4:16" ht="13.5" thickBot="1" x14ac:dyDescent="0.25">
      <c r="D150" s="249">
        <v>22</v>
      </c>
      <c r="E150" s="250">
        <v>2</v>
      </c>
      <c r="F150" s="250">
        <v>2</v>
      </c>
      <c r="G150" s="250">
        <v>2</v>
      </c>
      <c r="H150" s="250">
        <v>2</v>
      </c>
      <c r="I150" s="250">
        <v>2</v>
      </c>
      <c r="J150" s="251">
        <v>1</v>
      </c>
      <c r="K150" s="250">
        <v>1</v>
      </c>
      <c r="L150" s="251">
        <v>1</v>
      </c>
      <c r="M150" s="250">
        <v>1</v>
      </c>
      <c r="N150" s="251">
        <v>1</v>
      </c>
      <c r="O150" s="250">
        <v>2</v>
      </c>
      <c r="P150" s="250">
        <v>2</v>
      </c>
    </row>
    <row r="151" spans="4:16" ht="13.5" thickBot="1" x14ac:dyDescent="0.25">
      <c r="D151" s="249">
        <v>23</v>
      </c>
      <c r="E151" s="250">
        <v>1</v>
      </c>
      <c r="F151" s="251">
        <v>1</v>
      </c>
      <c r="G151" s="250">
        <v>1</v>
      </c>
      <c r="H151" s="251">
        <v>1</v>
      </c>
      <c r="I151" s="250">
        <v>1</v>
      </c>
      <c r="J151" s="251">
        <v>1</v>
      </c>
      <c r="K151" s="250">
        <v>1</v>
      </c>
      <c r="L151" s="251">
        <v>1</v>
      </c>
      <c r="M151" s="250">
        <v>1</v>
      </c>
      <c r="N151" s="251">
        <v>1</v>
      </c>
      <c r="O151" s="250">
        <v>1</v>
      </c>
      <c r="P151" s="251">
        <v>1</v>
      </c>
    </row>
    <row r="152" spans="4:16" x14ac:dyDescent="0.2">
      <c r="D152" s="249">
        <v>24</v>
      </c>
      <c r="E152" s="250">
        <v>1</v>
      </c>
      <c r="F152" s="251">
        <v>1</v>
      </c>
      <c r="G152" s="250">
        <v>1</v>
      </c>
      <c r="H152" s="251">
        <v>1</v>
      </c>
      <c r="I152" s="250">
        <v>1</v>
      </c>
      <c r="J152" s="251">
        <v>1</v>
      </c>
      <c r="K152" s="250">
        <v>1</v>
      </c>
      <c r="L152" s="251">
        <v>1</v>
      </c>
      <c r="M152" s="250">
        <v>1</v>
      </c>
      <c r="N152" s="251">
        <v>1</v>
      </c>
      <c r="O152" s="250">
        <v>1</v>
      </c>
      <c r="P152" s="251">
        <v>1</v>
      </c>
    </row>
    <row r="155" spans="4:16" x14ac:dyDescent="0.2">
      <c r="D155" s="239" t="s">
        <v>83</v>
      </c>
      <c r="E155" s="239"/>
      <c r="F155" s="239"/>
      <c r="G155" s="239"/>
      <c r="H155" s="239"/>
      <c r="I155" s="239"/>
      <c r="J155" s="239"/>
      <c r="K155" s="239"/>
      <c r="L155" s="239"/>
      <c r="M155" s="239"/>
      <c r="N155" s="239"/>
      <c r="O155" s="239"/>
      <c r="P155" s="239"/>
    </row>
    <row r="156" spans="4:16" x14ac:dyDescent="0.2">
      <c r="D156" s="240"/>
      <c r="E156" s="241" t="s">
        <v>0</v>
      </c>
      <c r="F156" s="242"/>
      <c r="G156" s="242"/>
      <c r="H156" s="242"/>
      <c r="I156" s="242"/>
      <c r="J156" s="242"/>
      <c r="K156" s="242"/>
      <c r="L156" s="242"/>
      <c r="M156" s="242"/>
      <c r="N156" s="242"/>
      <c r="O156" s="242"/>
      <c r="P156" s="242"/>
    </row>
    <row r="157" spans="4:16" x14ac:dyDescent="0.2">
      <c r="D157" s="244">
        <v>40178</v>
      </c>
      <c r="E157" s="245">
        <v>40209</v>
      </c>
      <c r="F157" s="245">
        <v>40237</v>
      </c>
      <c r="G157" s="245">
        <v>40268</v>
      </c>
      <c r="H157" s="245">
        <v>40298</v>
      </c>
      <c r="I157" s="245">
        <v>40329</v>
      </c>
      <c r="J157" s="245">
        <v>40359</v>
      </c>
      <c r="K157" s="245">
        <v>40390</v>
      </c>
      <c r="L157" s="245">
        <v>40421</v>
      </c>
      <c r="M157" s="245">
        <v>40451</v>
      </c>
      <c r="N157" s="245">
        <v>40482</v>
      </c>
      <c r="O157" s="245">
        <v>40512</v>
      </c>
      <c r="P157" s="245">
        <v>40543</v>
      </c>
    </row>
    <row r="158" spans="4:16" ht="13.5" thickBot="1" x14ac:dyDescent="0.25">
      <c r="D158" s="240"/>
      <c r="E158" s="246">
        <v>1</v>
      </c>
      <c r="F158" s="246">
        <v>2</v>
      </c>
      <c r="G158" s="246">
        <v>3</v>
      </c>
      <c r="H158" s="246">
        <v>4</v>
      </c>
      <c r="I158" s="246">
        <v>5</v>
      </c>
      <c r="J158" s="246">
        <v>6</v>
      </c>
      <c r="K158" s="246">
        <v>7</v>
      </c>
      <c r="L158" s="246">
        <v>8</v>
      </c>
      <c r="M158" s="246">
        <v>9</v>
      </c>
      <c r="N158" s="246">
        <v>10</v>
      </c>
      <c r="O158" s="246">
        <v>11</v>
      </c>
      <c r="P158" s="246">
        <v>12</v>
      </c>
    </row>
    <row r="159" spans="4:16" ht="13.5" thickBot="1" x14ac:dyDescent="0.25">
      <c r="D159" s="249">
        <v>1</v>
      </c>
      <c r="E159" s="250">
        <v>1</v>
      </c>
      <c r="F159" s="251">
        <v>1</v>
      </c>
      <c r="G159" s="250">
        <v>1</v>
      </c>
      <c r="H159" s="251">
        <v>1</v>
      </c>
      <c r="I159" s="250">
        <v>1</v>
      </c>
      <c r="J159" s="251">
        <v>1</v>
      </c>
      <c r="K159" s="250">
        <v>1</v>
      </c>
      <c r="L159" s="251">
        <v>1</v>
      </c>
      <c r="M159" s="250">
        <v>1</v>
      </c>
      <c r="N159" s="251">
        <v>1</v>
      </c>
      <c r="O159" s="250">
        <v>1</v>
      </c>
      <c r="P159" s="251">
        <v>1</v>
      </c>
    </row>
    <row r="160" spans="4:16" ht="13.5" thickBot="1" x14ac:dyDescent="0.25">
      <c r="D160" s="249">
        <v>2</v>
      </c>
      <c r="E160" s="250">
        <v>1</v>
      </c>
      <c r="F160" s="251">
        <v>1</v>
      </c>
      <c r="G160" s="250">
        <v>1</v>
      </c>
      <c r="H160" s="251">
        <v>1</v>
      </c>
      <c r="I160" s="250">
        <v>1</v>
      </c>
      <c r="J160" s="251">
        <v>1</v>
      </c>
      <c r="K160" s="250">
        <v>1</v>
      </c>
      <c r="L160" s="251">
        <v>1</v>
      </c>
      <c r="M160" s="250">
        <v>1</v>
      </c>
      <c r="N160" s="251">
        <v>1</v>
      </c>
      <c r="O160" s="250">
        <v>1</v>
      </c>
      <c r="P160" s="251">
        <v>1</v>
      </c>
    </row>
    <row r="161" spans="4:16" ht="13.5" thickBot="1" x14ac:dyDescent="0.25">
      <c r="D161" s="249">
        <v>3</v>
      </c>
      <c r="E161" s="250">
        <v>1</v>
      </c>
      <c r="F161" s="251">
        <v>1</v>
      </c>
      <c r="G161" s="250">
        <v>1</v>
      </c>
      <c r="H161" s="251">
        <v>1</v>
      </c>
      <c r="I161" s="250">
        <v>1</v>
      </c>
      <c r="J161" s="251">
        <v>1</v>
      </c>
      <c r="K161" s="250">
        <v>1</v>
      </c>
      <c r="L161" s="251">
        <v>1</v>
      </c>
      <c r="M161" s="250">
        <v>1</v>
      </c>
      <c r="N161" s="251">
        <v>1</v>
      </c>
      <c r="O161" s="250">
        <v>1</v>
      </c>
      <c r="P161" s="251">
        <v>1</v>
      </c>
    </row>
    <row r="162" spans="4:16" ht="13.5" thickBot="1" x14ac:dyDescent="0.25">
      <c r="D162" s="249">
        <v>4</v>
      </c>
      <c r="E162" s="250">
        <v>1</v>
      </c>
      <c r="F162" s="251">
        <v>1</v>
      </c>
      <c r="G162" s="250">
        <v>1</v>
      </c>
      <c r="H162" s="251">
        <v>1</v>
      </c>
      <c r="I162" s="250">
        <v>1</v>
      </c>
      <c r="J162" s="251">
        <v>1</v>
      </c>
      <c r="K162" s="250">
        <v>1</v>
      </c>
      <c r="L162" s="251">
        <v>1</v>
      </c>
      <c r="M162" s="250">
        <v>1</v>
      </c>
      <c r="N162" s="251">
        <v>1</v>
      </c>
      <c r="O162" s="250">
        <v>1</v>
      </c>
      <c r="P162" s="251">
        <v>1</v>
      </c>
    </row>
    <row r="163" spans="4:16" ht="13.5" thickBot="1" x14ac:dyDescent="0.25">
      <c r="D163" s="249">
        <v>5</v>
      </c>
      <c r="E163" s="250">
        <v>1</v>
      </c>
      <c r="F163" s="251">
        <v>1</v>
      </c>
      <c r="G163" s="250">
        <v>1</v>
      </c>
      <c r="H163" s="251">
        <v>1</v>
      </c>
      <c r="I163" s="250">
        <v>1</v>
      </c>
      <c r="J163" s="251">
        <v>1</v>
      </c>
      <c r="K163" s="250">
        <v>1</v>
      </c>
      <c r="L163" s="251">
        <v>1</v>
      </c>
      <c r="M163" s="250">
        <v>1</v>
      </c>
      <c r="N163" s="251">
        <v>1</v>
      </c>
      <c r="O163" s="250">
        <v>1</v>
      </c>
      <c r="P163" s="251">
        <v>1</v>
      </c>
    </row>
    <row r="164" spans="4:16" ht="13.5" thickBot="1" x14ac:dyDescent="0.25">
      <c r="D164" s="249">
        <v>6</v>
      </c>
      <c r="E164" s="250">
        <v>1</v>
      </c>
      <c r="F164" s="251">
        <v>1</v>
      </c>
      <c r="G164" s="250">
        <v>1</v>
      </c>
      <c r="H164" s="251">
        <v>1</v>
      </c>
      <c r="I164" s="250">
        <v>1</v>
      </c>
      <c r="J164" s="251">
        <v>1</v>
      </c>
      <c r="K164" s="250">
        <v>1</v>
      </c>
      <c r="L164" s="251">
        <v>1</v>
      </c>
      <c r="M164" s="250">
        <v>1</v>
      </c>
      <c r="N164" s="251">
        <v>1</v>
      </c>
      <c r="O164" s="250">
        <v>1</v>
      </c>
      <c r="P164" s="251">
        <v>1</v>
      </c>
    </row>
    <row r="165" spans="4:16" ht="13.5" thickBot="1" x14ac:dyDescent="0.25">
      <c r="D165" s="249">
        <v>7</v>
      </c>
      <c r="E165" s="250">
        <v>1</v>
      </c>
      <c r="F165" s="251">
        <v>1</v>
      </c>
      <c r="G165" s="250">
        <v>1</v>
      </c>
      <c r="H165" s="251">
        <v>1</v>
      </c>
      <c r="I165" s="250">
        <v>1</v>
      </c>
      <c r="J165" s="251">
        <v>1</v>
      </c>
      <c r="K165" s="250">
        <v>1</v>
      </c>
      <c r="L165" s="251">
        <v>1</v>
      </c>
      <c r="M165" s="250">
        <v>1</v>
      </c>
      <c r="N165" s="251">
        <v>1</v>
      </c>
      <c r="O165" s="250">
        <v>1</v>
      </c>
      <c r="P165" s="251">
        <v>1</v>
      </c>
    </row>
    <row r="166" spans="4:16" ht="13.5" thickBot="1" x14ac:dyDescent="0.25">
      <c r="D166" s="249">
        <v>8</v>
      </c>
      <c r="E166" s="250">
        <v>1</v>
      </c>
      <c r="F166" s="251">
        <v>1</v>
      </c>
      <c r="G166" s="250">
        <v>1</v>
      </c>
      <c r="H166" s="251">
        <v>1</v>
      </c>
      <c r="I166" s="250">
        <v>1</v>
      </c>
      <c r="J166" s="251">
        <v>1</v>
      </c>
      <c r="K166" s="250">
        <v>1</v>
      </c>
      <c r="L166" s="251">
        <v>1</v>
      </c>
      <c r="M166" s="250">
        <v>1</v>
      </c>
      <c r="N166" s="251">
        <v>1</v>
      </c>
      <c r="O166" s="250">
        <v>1</v>
      </c>
      <c r="P166" s="251">
        <v>1</v>
      </c>
    </row>
    <row r="167" spans="4:16" ht="13.5" thickBot="1" x14ac:dyDescent="0.25">
      <c r="D167" s="249">
        <v>9</v>
      </c>
      <c r="E167" s="250">
        <v>1</v>
      </c>
      <c r="F167" s="251">
        <v>1</v>
      </c>
      <c r="G167" s="250">
        <v>1</v>
      </c>
      <c r="H167" s="251">
        <v>1</v>
      </c>
      <c r="I167" s="250">
        <v>1</v>
      </c>
      <c r="J167" s="251">
        <v>1</v>
      </c>
      <c r="K167" s="250">
        <v>1</v>
      </c>
      <c r="L167" s="251">
        <v>1</v>
      </c>
      <c r="M167" s="250">
        <v>1</v>
      </c>
      <c r="N167" s="251">
        <v>1</v>
      </c>
      <c r="O167" s="250">
        <v>1</v>
      </c>
      <c r="P167" s="251">
        <v>1</v>
      </c>
    </row>
    <row r="168" spans="4:16" ht="13.5" thickBot="1" x14ac:dyDescent="0.25">
      <c r="D168" s="249">
        <v>10</v>
      </c>
      <c r="E168" s="250">
        <v>1</v>
      </c>
      <c r="F168" s="251">
        <v>1</v>
      </c>
      <c r="G168" s="250">
        <v>1</v>
      </c>
      <c r="H168" s="251">
        <v>1</v>
      </c>
      <c r="I168" s="250">
        <v>1</v>
      </c>
      <c r="J168" s="251">
        <v>1</v>
      </c>
      <c r="K168" s="250">
        <v>1</v>
      </c>
      <c r="L168" s="251">
        <v>1</v>
      </c>
      <c r="M168" s="250">
        <v>1</v>
      </c>
      <c r="N168" s="251">
        <v>1</v>
      </c>
      <c r="O168" s="250">
        <v>1</v>
      </c>
      <c r="P168" s="251">
        <v>1</v>
      </c>
    </row>
    <row r="169" spans="4:16" ht="13.5" thickBot="1" x14ac:dyDescent="0.25">
      <c r="D169" s="249">
        <v>11</v>
      </c>
      <c r="E169" s="250">
        <v>1</v>
      </c>
      <c r="F169" s="251">
        <v>1</v>
      </c>
      <c r="G169" s="250">
        <v>1</v>
      </c>
      <c r="H169" s="251">
        <v>1</v>
      </c>
      <c r="I169" s="250">
        <v>1</v>
      </c>
      <c r="J169" s="251">
        <v>1</v>
      </c>
      <c r="K169" s="250">
        <v>1</v>
      </c>
      <c r="L169" s="251">
        <v>1</v>
      </c>
      <c r="M169" s="250">
        <v>1</v>
      </c>
      <c r="N169" s="251">
        <v>1</v>
      </c>
      <c r="O169" s="250">
        <v>1</v>
      </c>
      <c r="P169" s="251">
        <v>1</v>
      </c>
    </row>
    <row r="170" spans="4:16" ht="13.5" thickBot="1" x14ac:dyDescent="0.25">
      <c r="D170" s="249">
        <v>12</v>
      </c>
      <c r="E170" s="250">
        <v>1</v>
      </c>
      <c r="F170" s="251">
        <v>1</v>
      </c>
      <c r="G170" s="250">
        <v>1</v>
      </c>
      <c r="H170" s="251">
        <v>1</v>
      </c>
      <c r="I170" s="250">
        <v>1</v>
      </c>
      <c r="J170" s="251">
        <v>1</v>
      </c>
      <c r="K170" s="250">
        <v>1</v>
      </c>
      <c r="L170" s="251">
        <v>1</v>
      </c>
      <c r="M170" s="250">
        <v>1</v>
      </c>
      <c r="N170" s="251">
        <v>1</v>
      </c>
      <c r="O170" s="250">
        <v>1</v>
      </c>
      <c r="P170" s="251">
        <v>1</v>
      </c>
    </row>
    <row r="171" spans="4:16" ht="13.5" thickBot="1" x14ac:dyDescent="0.25">
      <c r="D171" s="249">
        <v>13</v>
      </c>
      <c r="E171" s="250">
        <v>1</v>
      </c>
      <c r="F171" s="251">
        <v>1</v>
      </c>
      <c r="G171" s="250">
        <v>1</v>
      </c>
      <c r="H171" s="251">
        <v>1</v>
      </c>
      <c r="I171" s="250">
        <v>1</v>
      </c>
      <c r="J171" s="251">
        <v>1</v>
      </c>
      <c r="K171" s="250">
        <v>1</v>
      </c>
      <c r="L171" s="251">
        <v>1</v>
      </c>
      <c r="M171" s="250">
        <v>1</v>
      </c>
      <c r="N171" s="251">
        <v>1</v>
      </c>
      <c r="O171" s="250">
        <v>1</v>
      </c>
      <c r="P171" s="251">
        <v>1</v>
      </c>
    </row>
    <row r="172" spans="4:16" ht="13.5" thickBot="1" x14ac:dyDescent="0.25">
      <c r="D172" s="249">
        <v>14</v>
      </c>
      <c r="E172" s="250">
        <v>1</v>
      </c>
      <c r="F172" s="251">
        <v>1</v>
      </c>
      <c r="G172" s="250">
        <v>1</v>
      </c>
      <c r="H172" s="251">
        <v>1</v>
      </c>
      <c r="I172" s="250">
        <v>1</v>
      </c>
      <c r="J172" s="251">
        <v>1</v>
      </c>
      <c r="K172" s="250">
        <v>1</v>
      </c>
      <c r="L172" s="251">
        <v>1</v>
      </c>
      <c r="M172" s="250">
        <v>1</v>
      </c>
      <c r="N172" s="251">
        <v>1</v>
      </c>
      <c r="O172" s="250">
        <v>1</v>
      </c>
      <c r="P172" s="251">
        <v>1</v>
      </c>
    </row>
    <row r="173" spans="4:16" ht="13.5" thickBot="1" x14ac:dyDescent="0.25">
      <c r="D173" s="249">
        <v>15</v>
      </c>
      <c r="E173" s="250">
        <v>1</v>
      </c>
      <c r="F173" s="251">
        <v>1</v>
      </c>
      <c r="G173" s="250">
        <v>1</v>
      </c>
      <c r="H173" s="251">
        <v>1</v>
      </c>
      <c r="I173" s="250">
        <v>1</v>
      </c>
      <c r="J173" s="251">
        <v>3</v>
      </c>
      <c r="K173" s="250">
        <v>3</v>
      </c>
      <c r="L173" s="251">
        <v>3</v>
      </c>
      <c r="M173" s="250">
        <v>3</v>
      </c>
      <c r="N173" s="251">
        <v>3</v>
      </c>
      <c r="O173" s="250">
        <v>1</v>
      </c>
      <c r="P173" s="251">
        <v>1</v>
      </c>
    </row>
    <row r="174" spans="4:16" ht="13.5" thickBot="1" x14ac:dyDescent="0.25">
      <c r="D174" s="249">
        <v>16</v>
      </c>
      <c r="E174" s="250">
        <v>1</v>
      </c>
      <c r="F174" s="251">
        <v>1</v>
      </c>
      <c r="G174" s="250">
        <v>1</v>
      </c>
      <c r="H174" s="251">
        <v>1</v>
      </c>
      <c r="I174" s="250">
        <v>1</v>
      </c>
      <c r="J174" s="251">
        <v>3</v>
      </c>
      <c r="K174" s="250">
        <v>3</v>
      </c>
      <c r="L174" s="251">
        <v>3</v>
      </c>
      <c r="M174" s="250">
        <v>3</v>
      </c>
      <c r="N174" s="251">
        <v>3</v>
      </c>
      <c r="O174" s="250">
        <v>1</v>
      </c>
      <c r="P174" s="251">
        <v>1</v>
      </c>
    </row>
    <row r="175" spans="4:16" ht="13.5" thickBot="1" x14ac:dyDescent="0.25">
      <c r="D175" s="249">
        <v>17</v>
      </c>
      <c r="E175" s="250">
        <v>1</v>
      </c>
      <c r="F175" s="251">
        <v>1</v>
      </c>
      <c r="G175" s="250">
        <v>1</v>
      </c>
      <c r="H175" s="251">
        <v>1</v>
      </c>
      <c r="I175" s="250">
        <v>1</v>
      </c>
      <c r="J175" s="251">
        <v>3</v>
      </c>
      <c r="K175" s="250">
        <v>3</v>
      </c>
      <c r="L175" s="251">
        <v>3</v>
      </c>
      <c r="M175" s="250">
        <v>3</v>
      </c>
      <c r="N175" s="251">
        <v>3</v>
      </c>
      <c r="O175" s="250">
        <v>1</v>
      </c>
      <c r="P175" s="251">
        <v>1</v>
      </c>
    </row>
    <row r="176" spans="4:16" ht="13.5" thickBot="1" x14ac:dyDescent="0.25">
      <c r="D176" s="249">
        <v>18</v>
      </c>
      <c r="E176" s="250">
        <v>2</v>
      </c>
      <c r="F176" s="250">
        <v>2</v>
      </c>
      <c r="G176" s="250">
        <v>2</v>
      </c>
      <c r="H176" s="250">
        <v>2</v>
      </c>
      <c r="I176" s="250">
        <v>2</v>
      </c>
      <c r="J176" s="251">
        <v>3</v>
      </c>
      <c r="K176" s="250">
        <v>3</v>
      </c>
      <c r="L176" s="251">
        <v>3</v>
      </c>
      <c r="M176" s="250">
        <v>3</v>
      </c>
      <c r="N176" s="251">
        <v>3</v>
      </c>
      <c r="O176" s="250">
        <v>2</v>
      </c>
      <c r="P176" s="250">
        <v>2</v>
      </c>
    </row>
    <row r="177" spans="4:16" ht="13.5" thickBot="1" x14ac:dyDescent="0.25">
      <c r="D177" s="249">
        <v>19</v>
      </c>
      <c r="E177" s="250">
        <v>2</v>
      </c>
      <c r="F177" s="250">
        <v>2</v>
      </c>
      <c r="G177" s="250">
        <v>2</v>
      </c>
      <c r="H177" s="250">
        <v>2</v>
      </c>
      <c r="I177" s="250">
        <v>2</v>
      </c>
      <c r="J177" s="251">
        <v>1</v>
      </c>
      <c r="K177" s="250">
        <v>1</v>
      </c>
      <c r="L177" s="251">
        <v>1</v>
      </c>
      <c r="M177" s="250">
        <v>1</v>
      </c>
      <c r="N177" s="251">
        <v>1</v>
      </c>
      <c r="O177" s="250">
        <v>2</v>
      </c>
      <c r="P177" s="250">
        <v>2</v>
      </c>
    </row>
    <row r="178" spans="4:16" ht="13.5" thickBot="1" x14ac:dyDescent="0.25">
      <c r="D178" s="249">
        <v>20</v>
      </c>
      <c r="E178" s="250">
        <v>2</v>
      </c>
      <c r="F178" s="250">
        <v>2</v>
      </c>
      <c r="G178" s="250">
        <v>2</v>
      </c>
      <c r="H178" s="250">
        <v>2</v>
      </c>
      <c r="I178" s="250">
        <v>2</v>
      </c>
      <c r="J178" s="251">
        <v>1</v>
      </c>
      <c r="K178" s="250">
        <v>1</v>
      </c>
      <c r="L178" s="251">
        <v>1</v>
      </c>
      <c r="M178" s="250">
        <v>1</v>
      </c>
      <c r="N178" s="251">
        <v>1</v>
      </c>
      <c r="O178" s="250">
        <v>2</v>
      </c>
      <c r="P178" s="250">
        <v>2</v>
      </c>
    </row>
    <row r="179" spans="4:16" ht="13.5" thickBot="1" x14ac:dyDescent="0.25">
      <c r="D179" s="249">
        <v>21</v>
      </c>
      <c r="E179" s="250">
        <v>2</v>
      </c>
      <c r="F179" s="250">
        <v>2</v>
      </c>
      <c r="G179" s="250">
        <v>2</v>
      </c>
      <c r="H179" s="250">
        <v>2</v>
      </c>
      <c r="I179" s="250">
        <v>2</v>
      </c>
      <c r="J179" s="251">
        <v>1</v>
      </c>
      <c r="K179" s="250">
        <v>1</v>
      </c>
      <c r="L179" s="251">
        <v>1</v>
      </c>
      <c r="M179" s="250">
        <v>1</v>
      </c>
      <c r="N179" s="251">
        <v>1</v>
      </c>
      <c r="O179" s="250">
        <v>2</v>
      </c>
      <c r="P179" s="250">
        <v>2</v>
      </c>
    </row>
    <row r="180" spans="4:16" ht="13.5" thickBot="1" x14ac:dyDescent="0.25">
      <c r="D180" s="249">
        <v>22</v>
      </c>
      <c r="E180" s="250">
        <v>2</v>
      </c>
      <c r="F180" s="250">
        <v>2</v>
      </c>
      <c r="G180" s="250">
        <v>2</v>
      </c>
      <c r="H180" s="250">
        <v>2</v>
      </c>
      <c r="I180" s="250">
        <v>2</v>
      </c>
      <c r="J180" s="251">
        <v>1</v>
      </c>
      <c r="K180" s="250">
        <v>1</v>
      </c>
      <c r="L180" s="251">
        <v>1</v>
      </c>
      <c r="M180" s="250">
        <v>1</v>
      </c>
      <c r="N180" s="251">
        <v>1</v>
      </c>
      <c r="O180" s="250">
        <v>2</v>
      </c>
      <c r="P180" s="250">
        <v>2</v>
      </c>
    </row>
    <row r="181" spans="4:16" ht="13.5" thickBot="1" x14ac:dyDescent="0.25">
      <c r="D181" s="249">
        <v>23</v>
      </c>
      <c r="E181" s="250">
        <v>1</v>
      </c>
      <c r="F181" s="251">
        <v>1</v>
      </c>
      <c r="G181" s="250">
        <v>1</v>
      </c>
      <c r="H181" s="251">
        <v>1</v>
      </c>
      <c r="I181" s="250">
        <v>1</v>
      </c>
      <c r="J181" s="251">
        <v>1</v>
      </c>
      <c r="K181" s="250">
        <v>1</v>
      </c>
      <c r="L181" s="251">
        <v>1</v>
      </c>
      <c r="M181" s="250">
        <v>1</v>
      </c>
      <c r="N181" s="251">
        <v>1</v>
      </c>
      <c r="O181" s="250">
        <v>1</v>
      </c>
      <c r="P181" s="251">
        <v>1</v>
      </c>
    </row>
    <row r="182" spans="4:16" x14ac:dyDescent="0.2">
      <c r="D182" s="249">
        <v>24</v>
      </c>
      <c r="E182" s="250">
        <v>1</v>
      </c>
      <c r="F182" s="251">
        <v>1</v>
      </c>
      <c r="G182" s="250">
        <v>1</v>
      </c>
      <c r="H182" s="251">
        <v>1</v>
      </c>
      <c r="I182" s="250">
        <v>1</v>
      </c>
      <c r="J182" s="251">
        <v>1</v>
      </c>
      <c r="K182" s="250">
        <v>1</v>
      </c>
      <c r="L182" s="251">
        <v>1</v>
      </c>
      <c r="M182" s="250">
        <v>1</v>
      </c>
      <c r="N182" s="251">
        <v>1</v>
      </c>
      <c r="O182" s="250">
        <v>1</v>
      </c>
      <c r="P182" s="251">
        <v>1</v>
      </c>
    </row>
    <row r="186" spans="4:16" x14ac:dyDescent="0.2">
      <c r="D186" s="239" t="s">
        <v>84</v>
      </c>
      <c r="E186" s="239"/>
      <c r="F186" s="239"/>
      <c r="G186" s="239"/>
      <c r="H186" s="239"/>
      <c r="I186" s="239"/>
      <c r="J186" s="239"/>
      <c r="K186" s="239"/>
      <c r="L186" s="239"/>
      <c r="M186" s="239"/>
      <c r="N186" s="239"/>
      <c r="O186" s="239"/>
      <c r="P186" s="239"/>
    </row>
    <row r="187" spans="4:16" x14ac:dyDescent="0.2">
      <c r="D187" s="240"/>
      <c r="E187" s="241" t="s">
        <v>0</v>
      </c>
      <c r="F187" s="242"/>
      <c r="G187" s="242"/>
      <c r="H187" s="242"/>
      <c r="I187" s="242"/>
      <c r="J187" s="242"/>
      <c r="K187" s="242"/>
      <c r="L187" s="242"/>
      <c r="M187" s="242"/>
      <c r="N187" s="242"/>
      <c r="O187" s="242"/>
      <c r="P187" s="242"/>
    </row>
    <row r="188" spans="4:16" x14ac:dyDescent="0.2">
      <c r="D188" s="244">
        <v>40178</v>
      </c>
      <c r="E188" s="245">
        <v>40209</v>
      </c>
      <c r="F188" s="245">
        <v>40237</v>
      </c>
      <c r="G188" s="245">
        <v>40268</v>
      </c>
      <c r="H188" s="245">
        <v>40298</v>
      </c>
      <c r="I188" s="245">
        <v>40329</v>
      </c>
      <c r="J188" s="245">
        <v>40359</v>
      </c>
      <c r="K188" s="245">
        <v>40390</v>
      </c>
      <c r="L188" s="245">
        <v>40421</v>
      </c>
      <c r="M188" s="245">
        <v>40451</v>
      </c>
      <c r="N188" s="245">
        <v>40482</v>
      </c>
      <c r="O188" s="245">
        <v>40512</v>
      </c>
      <c r="P188" s="245">
        <v>40543</v>
      </c>
    </row>
    <row r="189" spans="4:16" ht="13.5" thickBot="1" x14ac:dyDescent="0.25">
      <c r="D189" s="240"/>
      <c r="E189" s="246">
        <v>1</v>
      </c>
      <c r="F189" s="246">
        <v>2</v>
      </c>
      <c r="G189" s="246">
        <v>3</v>
      </c>
      <c r="H189" s="246">
        <v>4</v>
      </c>
      <c r="I189" s="246">
        <v>5</v>
      </c>
      <c r="J189" s="246">
        <v>6</v>
      </c>
      <c r="K189" s="246">
        <v>7</v>
      </c>
      <c r="L189" s="246">
        <v>8</v>
      </c>
      <c r="M189" s="246">
        <v>9</v>
      </c>
      <c r="N189" s="246">
        <v>10</v>
      </c>
      <c r="O189" s="246">
        <v>11</v>
      </c>
      <c r="P189" s="246">
        <v>12</v>
      </c>
    </row>
    <row r="190" spans="4:16" ht="13.5" thickBot="1" x14ac:dyDescent="0.25">
      <c r="D190" s="249">
        <v>1</v>
      </c>
      <c r="E190" s="250">
        <v>1</v>
      </c>
      <c r="F190" s="251">
        <v>1</v>
      </c>
      <c r="G190" s="250">
        <v>1</v>
      </c>
      <c r="H190" s="251">
        <v>1</v>
      </c>
      <c r="I190" s="250">
        <v>1</v>
      </c>
      <c r="J190" s="251">
        <v>1</v>
      </c>
      <c r="K190" s="250">
        <v>1</v>
      </c>
      <c r="L190" s="251">
        <v>1</v>
      </c>
      <c r="M190" s="250">
        <v>1</v>
      </c>
      <c r="N190" s="251">
        <v>1</v>
      </c>
      <c r="O190" s="250">
        <v>1</v>
      </c>
      <c r="P190" s="251">
        <v>1</v>
      </c>
    </row>
    <row r="191" spans="4:16" ht="13.5" thickBot="1" x14ac:dyDescent="0.25">
      <c r="D191" s="249">
        <v>2</v>
      </c>
      <c r="E191" s="250">
        <v>1</v>
      </c>
      <c r="F191" s="251">
        <v>1</v>
      </c>
      <c r="G191" s="250">
        <v>1</v>
      </c>
      <c r="H191" s="251">
        <v>1</v>
      </c>
      <c r="I191" s="250">
        <v>1</v>
      </c>
      <c r="J191" s="251">
        <v>1</v>
      </c>
      <c r="K191" s="250">
        <v>1</v>
      </c>
      <c r="L191" s="251">
        <v>1</v>
      </c>
      <c r="M191" s="250">
        <v>1</v>
      </c>
      <c r="N191" s="251">
        <v>1</v>
      </c>
      <c r="O191" s="250">
        <v>1</v>
      </c>
      <c r="P191" s="251">
        <v>1</v>
      </c>
    </row>
    <row r="192" spans="4:16" ht="13.5" thickBot="1" x14ac:dyDescent="0.25">
      <c r="D192" s="249">
        <v>3</v>
      </c>
      <c r="E192" s="250">
        <v>1</v>
      </c>
      <c r="F192" s="251">
        <v>1</v>
      </c>
      <c r="G192" s="250">
        <v>1</v>
      </c>
      <c r="H192" s="251">
        <v>1</v>
      </c>
      <c r="I192" s="250">
        <v>1</v>
      </c>
      <c r="J192" s="251">
        <v>1</v>
      </c>
      <c r="K192" s="250">
        <v>1</v>
      </c>
      <c r="L192" s="251">
        <v>1</v>
      </c>
      <c r="M192" s="250">
        <v>1</v>
      </c>
      <c r="N192" s="251">
        <v>1</v>
      </c>
      <c r="O192" s="250">
        <v>1</v>
      </c>
      <c r="P192" s="251">
        <v>1</v>
      </c>
    </row>
    <row r="193" spans="4:16" ht="13.5" thickBot="1" x14ac:dyDescent="0.25">
      <c r="D193" s="249">
        <v>4</v>
      </c>
      <c r="E193" s="250">
        <v>1</v>
      </c>
      <c r="F193" s="251">
        <v>1</v>
      </c>
      <c r="G193" s="250">
        <v>1</v>
      </c>
      <c r="H193" s="251">
        <v>1</v>
      </c>
      <c r="I193" s="250">
        <v>1</v>
      </c>
      <c r="J193" s="251">
        <v>1</v>
      </c>
      <c r="K193" s="250">
        <v>1</v>
      </c>
      <c r="L193" s="251">
        <v>1</v>
      </c>
      <c r="M193" s="250">
        <v>1</v>
      </c>
      <c r="N193" s="251">
        <v>1</v>
      </c>
      <c r="O193" s="250">
        <v>1</v>
      </c>
      <c r="P193" s="251">
        <v>1</v>
      </c>
    </row>
    <row r="194" spans="4:16" ht="13.5" thickBot="1" x14ac:dyDescent="0.25">
      <c r="D194" s="249">
        <v>5</v>
      </c>
      <c r="E194" s="250">
        <v>1</v>
      </c>
      <c r="F194" s="251">
        <v>1</v>
      </c>
      <c r="G194" s="250">
        <v>1</v>
      </c>
      <c r="H194" s="251">
        <v>1</v>
      </c>
      <c r="I194" s="250">
        <v>1</v>
      </c>
      <c r="J194" s="251">
        <v>1</v>
      </c>
      <c r="K194" s="250">
        <v>1</v>
      </c>
      <c r="L194" s="251">
        <v>1</v>
      </c>
      <c r="M194" s="250">
        <v>1</v>
      </c>
      <c r="N194" s="251">
        <v>1</v>
      </c>
      <c r="O194" s="250">
        <v>1</v>
      </c>
      <c r="P194" s="251">
        <v>1</v>
      </c>
    </row>
    <row r="195" spans="4:16" ht="13.5" thickBot="1" x14ac:dyDescent="0.25">
      <c r="D195" s="249">
        <v>6</v>
      </c>
      <c r="E195" s="250">
        <v>1</v>
      </c>
      <c r="F195" s="251">
        <v>1</v>
      </c>
      <c r="G195" s="250">
        <v>1</v>
      </c>
      <c r="H195" s="251">
        <v>1</v>
      </c>
      <c r="I195" s="250">
        <v>1</v>
      </c>
      <c r="J195" s="251">
        <v>1</v>
      </c>
      <c r="K195" s="250">
        <v>1</v>
      </c>
      <c r="L195" s="251">
        <v>1</v>
      </c>
      <c r="M195" s="250">
        <v>1</v>
      </c>
      <c r="N195" s="251">
        <v>1</v>
      </c>
      <c r="O195" s="250">
        <v>1</v>
      </c>
      <c r="P195" s="251">
        <v>1</v>
      </c>
    </row>
    <row r="196" spans="4:16" ht="13.5" thickBot="1" x14ac:dyDescent="0.25">
      <c r="D196" s="249">
        <v>7</v>
      </c>
      <c r="E196" s="250">
        <v>1</v>
      </c>
      <c r="F196" s="251">
        <v>1</v>
      </c>
      <c r="G196" s="250">
        <v>1</v>
      </c>
      <c r="H196" s="251">
        <v>1</v>
      </c>
      <c r="I196" s="250">
        <v>1</v>
      </c>
      <c r="J196" s="251">
        <v>1</v>
      </c>
      <c r="K196" s="250">
        <v>1</v>
      </c>
      <c r="L196" s="251">
        <v>1</v>
      </c>
      <c r="M196" s="250">
        <v>1</v>
      </c>
      <c r="N196" s="251">
        <v>1</v>
      </c>
      <c r="O196" s="250">
        <v>1</v>
      </c>
      <c r="P196" s="251">
        <v>1</v>
      </c>
    </row>
    <row r="197" spans="4:16" ht="13.5" thickBot="1" x14ac:dyDescent="0.25">
      <c r="D197" s="249">
        <v>8</v>
      </c>
      <c r="E197" s="250">
        <v>1</v>
      </c>
      <c r="F197" s="251">
        <v>1</v>
      </c>
      <c r="G197" s="250">
        <v>1</v>
      </c>
      <c r="H197" s="251">
        <v>1</v>
      </c>
      <c r="I197" s="250">
        <v>1</v>
      </c>
      <c r="J197" s="251">
        <v>1</v>
      </c>
      <c r="K197" s="250">
        <v>1</v>
      </c>
      <c r="L197" s="251">
        <v>1</v>
      </c>
      <c r="M197" s="250">
        <v>1</v>
      </c>
      <c r="N197" s="251">
        <v>1</v>
      </c>
      <c r="O197" s="250">
        <v>1</v>
      </c>
      <c r="P197" s="251">
        <v>1</v>
      </c>
    </row>
    <row r="198" spans="4:16" ht="13.5" thickBot="1" x14ac:dyDescent="0.25">
      <c r="D198" s="249">
        <v>9</v>
      </c>
      <c r="E198" s="250">
        <v>1</v>
      </c>
      <c r="F198" s="251">
        <v>1</v>
      </c>
      <c r="G198" s="250">
        <v>1</v>
      </c>
      <c r="H198" s="251">
        <v>1</v>
      </c>
      <c r="I198" s="250">
        <v>1</v>
      </c>
      <c r="J198" s="251">
        <v>1</v>
      </c>
      <c r="K198" s="250">
        <v>1</v>
      </c>
      <c r="L198" s="251">
        <v>1</v>
      </c>
      <c r="M198" s="250">
        <v>1</v>
      </c>
      <c r="N198" s="251">
        <v>1</v>
      </c>
      <c r="O198" s="250">
        <v>1</v>
      </c>
      <c r="P198" s="251">
        <v>1</v>
      </c>
    </row>
    <row r="199" spans="4:16" ht="13.5" thickBot="1" x14ac:dyDescent="0.25">
      <c r="D199" s="249">
        <v>10</v>
      </c>
      <c r="E199" s="250">
        <v>1</v>
      </c>
      <c r="F199" s="251">
        <v>1</v>
      </c>
      <c r="G199" s="250">
        <v>1</v>
      </c>
      <c r="H199" s="251">
        <v>1</v>
      </c>
      <c r="I199" s="250">
        <v>1</v>
      </c>
      <c r="J199" s="251">
        <v>1</v>
      </c>
      <c r="K199" s="250">
        <v>1</v>
      </c>
      <c r="L199" s="251">
        <v>1</v>
      </c>
      <c r="M199" s="250">
        <v>1</v>
      </c>
      <c r="N199" s="251">
        <v>1</v>
      </c>
      <c r="O199" s="250">
        <v>1</v>
      </c>
      <c r="P199" s="251">
        <v>1</v>
      </c>
    </row>
    <row r="200" spans="4:16" ht="13.5" thickBot="1" x14ac:dyDescent="0.25">
      <c r="D200" s="249">
        <v>11</v>
      </c>
      <c r="E200" s="250">
        <v>1</v>
      </c>
      <c r="F200" s="251">
        <v>1</v>
      </c>
      <c r="G200" s="250">
        <v>1</v>
      </c>
      <c r="H200" s="251">
        <v>1</v>
      </c>
      <c r="I200" s="250">
        <v>1</v>
      </c>
      <c r="J200" s="251">
        <v>1</v>
      </c>
      <c r="K200" s="250">
        <v>1</v>
      </c>
      <c r="L200" s="251">
        <v>1</v>
      </c>
      <c r="M200" s="250">
        <v>1</v>
      </c>
      <c r="N200" s="251">
        <v>1</v>
      </c>
      <c r="O200" s="250">
        <v>1</v>
      </c>
      <c r="P200" s="251">
        <v>1</v>
      </c>
    </row>
    <row r="201" spans="4:16" ht="13.5" thickBot="1" x14ac:dyDescent="0.25">
      <c r="D201" s="249">
        <v>12</v>
      </c>
      <c r="E201" s="250">
        <v>1</v>
      </c>
      <c r="F201" s="251">
        <v>1</v>
      </c>
      <c r="G201" s="250">
        <v>1</v>
      </c>
      <c r="H201" s="251">
        <v>1</v>
      </c>
      <c r="I201" s="250">
        <v>1</v>
      </c>
      <c r="J201" s="251">
        <v>1</v>
      </c>
      <c r="K201" s="250">
        <v>1</v>
      </c>
      <c r="L201" s="251">
        <v>1</v>
      </c>
      <c r="M201" s="250">
        <v>1</v>
      </c>
      <c r="N201" s="251">
        <v>1</v>
      </c>
      <c r="O201" s="250">
        <v>1</v>
      </c>
      <c r="P201" s="251">
        <v>1</v>
      </c>
    </row>
    <row r="202" spans="4:16" ht="13.5" thickBot="1" x14ac:dyDescent="0.25">
      <c r="D202" s="249">
        <v>13</v>
      </c>
      <c r="E202" s="250">
        <v>1</v>
      </c>
      <c r="F202" s="251">
        <v>1</v>
      </c>
      <c r="G202" s="250">
        <v>1</v>
      </c>
      <c r="H202" s="251">
        <v>1</v>
      </c>
      <c r="I202" s="250">
        <v>1</v>
      </c>
      <c r="J202" s="251">
        <v>1</v>
      </c>
      <c r="K202" s="250">
        <v>1</v>
      </c>
      <c r="L202" s="251">
        <v>1</v>
      </c>
      <c r="M202" s="250">
        <v>1</v>
      </c>
      <c r="N202" s="251">
        <v>1</v>
      </c>
      <c r="O202" s="250">
        <v>1</v>
      </c>
      <c r="P202" s="251">
        <v>1</v>
      </c>
    </row>
    <row r="203" spans="4:16" ht="13.5" thickBot="1" x14ac:dyDescent="0.25">
      <c r="D203" s="249">
        <v>14</v>
      </c>
      <c r="E203" s="250">
        <v>1</v>
      </c>
      <c r="F203" s="251">
        <v>1</v>
      </c>
      <c r="G203" s="250">
        <v>1</v>
      </c>
      <c r="H203" s="251">
        <v>1</v>
      </c>
      <c r="I203" s="250">
        <v>1</v>
      </c>
      <c r="J203" s="251">
        <v>1</v>
      </c>
      <c r="K203" s="250">
        <v>1</v>
      </c>
      <c r="L203" s="251">
        <v>1</v>
      </c>
      <c r="M203" s="250">
        <v>1</v>
      </c>
      <c r="N203" s="251">
        <v>1</v>
      </c>
      <c r="O203" s="250">
        <v>1</v>
      </c>
      <c r="P203" s="251">
        <v>1</v>
      </c>
    </row>
    <row r="204" spans="4:16" ht="13.5" thickBot="1" x14ac:dyDescent="0.25">
      <c r="D204" s="249">
        <v>15</v>
      </c>
      <c r="E204" s="250">
        <v>1</v>
      </c>
      <c r="F204" s="251">
        <v>1</v>
      </c>
      <c r="G204" s="250">
        <v>1</v>
      </c>
      <c r="H204" s="251">
        <v>1</v>
      </c>
      <c r="I204" s="250">
        <v>1</v>
      </c>
      <c r="J204" s="251">
        <v>3</v>
      </c>
      <c r="K204" s="250">
        <v>3</v>
      </c>
      <c r="L204" s="251">
        <v>3</v>
      </c>
      <c r="M204" s="250">
        <v>3</v>
      </c>
      <c r="N204" s="251">
        <v>3</v>
      </c>
      <c r="O204" s="250">
        <v>1</v>
      </c>
      <c r="P204" s="251">
        <v>1</v>
      </c>
    </row>
    <row r="205" spans="4:16" ht="13.5" thickBot="1" x14ac:dyDescent="0.25">
      <c r="D205" s="249">
        <v>16</v>
      </c>
      <c r="E205" s="250">
        <v>1</v>
      </c>
      <c r="F205" s="251">
        <v>1</v>
      </c>
      <c r="G205" s="250">
        <v>1</v>
      </c>
      <c r="H205" s="251">
        <v>1</v>
      </c>
      <c r="I205" s="250">
        <v>1</v>
      </c>
      <c r="J205" s="251">
        <v>3</v>
      </c>
      <c r="K205" s="250">
        <v>3</v>
      </c>
      <c r="L205" s="251">
        <v>3</v>
      </c>
      <c r="M205" s="250">
        <v>3</v>
      </c>
      <c r="N205" s="251">
        <v>3</v>
      </c>
      <c r="O205" s="250">
        <v>1</v>
      </c>
      <c r="P205" s="251">
        <v>1</v>
      </c>
    </row>
    <row r="206" spans="4:16" ht="13.5" thickBot="1" x14ac:dyDescent="0.25">
      <c r="D206" s="249">
        <v>17</v>
      </c>
      <c r="E206" s="250">
        <v>1</v>
      </c>
      <c r="F206" s="251">
        <v>1</v>
      </c>
      <c r="G206" s="250">
        <v>1</v>
      </c>
      <c r="H206" s="251">
        <v>1</v>
      </c>
      <c r="I206" s="250">
        <v>1</v>
      </c>
      <c r="J206" s="251">
        <v>3</v>
      </c>
      <c r="K206" s="250">
        <v>3</v>
      </c>
      <c r="L206" s="251">
        <v>3</v>
      </c>
      <c r="M206" s="250">
        <v>3</v>
      </c>
      <c r="N206" s="251">
        <v>3</v>
      </c>
      <c r="O206" s="250">
        <v>1</v>
      </c>
      <c r="P206" s="251">
        <v>1</v>
      </c>
    </row>
    <row r="207" spans="4:16" ht="13.5" thickBot="1" x14ac:dyDescent="0.25">
      <c r="D207" s="249">
        <v>18</v>
      </c>
      <c r="E207" s="250">
        <v>2</v>
      </c>
      <c r="F207" s="250">
        <v>2</v>
      </c>
      <c r="G207" s="250">
        <v>2</v>
      </c>
      <c r="H207" s="250">
        <v>2</v>
      </c>
      <c r="I207" s="250">
        <v>2</v>
      </c>
      <c r="J207" s="251">
        <v>3</v>
      </c>
      <c r="K207" s="250">
        <v>3</v>
      </c>
      <c r="L207" s="251">
        <v>3</v>
      </c>
      <c r="M207" s="250">
        <v>3</v>
      </c>
      <c r="N207" s="251">
        <v>3</v>
      </c>
      <c r="O207" s="250">
        <v>2</v>
      </c>
      <c r="P207" s="250">
        <v>2</v>
      </c>
    </row>
    <row r="208" spans="4:16" ht="13.5" thickBot="1" x14ac:dyDescent="0.25">
      <c r="D208" s="249">
        <v>19</v>
      </c>
      <c r="E208" s="250">
        <v>2</v>
      </c>
      <c r="F208" s="250">
        <v>2</v>
      </c>
      <c r="G208" s="250">
        <v>2</v>
      </c>
      <c r="H208" s="250">
        <v>2</v>
      </c>
      <c r="I208" s="250">
        <v>2</v>
      </c>
      <c r="J208" s="251">
        <v>3</v>
      </c>
      <c r="K208" s="250">
        <v>3</v>
      </c>
      <c r="L208" s="251">
        <v>3</v>
      </c>
      <c r="M208" s="250">
        <v>3</v>
      </c>
      <c r="N208" s="251">
        <v>3</v>
      </c>
      <c r="O208" s="250">
        <v>2</v>
      </c>
      <c r="P208" s="250">
        <v>2</v>
      </c>
    </row>
    <row r="209" spans="4:16" ht="13.5" thickBot="1" x14ac:dyDescent="0.25">
      <c r="D209" s="249">
        <v>20</v>
      </c>
      <c r="E209" s="250">
        <v>2</v>
      </c>
      <c r="F209" s="250">
        <v>2</v>
      </c>
      <c r="G209" s="250">
        <v>2</v>
      </c>
      <c r="H209" s="250">
        <v>2</v>
      </c>
      <c r="I209" s="250">
        <v>2</v>
      </c>
      <c r="J209" s="251">
        <v>1</v>
      </c>
      <c r="K209" s="250">
        <v>1</v>
      </c>
      <c r="L209" s="251">
        <v>1</v>
      </c>
      <c r="M209" s="250">
        <v>1</v>
      </c>
      <c r="N209" s="251">
        <v>1</v>
      </c>
      <c r="O209" s="250">
        <v>2</v>
      </c>
      <c r="P209" s="250">
        <v>2</v>
      </c>
    </row>
    <row r="210" spans="4:16" ht="13.5" thickBot="1" x14ac:dyDescent="0.25">
      <c r="D210" s="249">
        <v>21</v>
      </c>
      <c r="E210" s="250">
        <v>2</v>
      </c>
      <c r="F210" s="250">
        <v>2</v>
      </c>
      <c r="G210" s="250">
        <v>2</v>
      </c>
      <c r="H210" s="250">
        <v>2</v>
      </c>
      <c r="I210" s="250">
        <v>2</v>
      </c>
      <c r="J210" s="251">
        <v>1</v>
      </c>
      <c r="K210" s="250">
        <v>1</v>
      </c>
      <c r="L210" s="251">
        <v>1</v>
      </c>
      <c r="M210" s="250">
        <v>1</v>
      </c>
      <c r="N210" s="251">
        <v>1</v>
      </c>
      <c r="O210" s="250">
        <v>2</v>
      </c>
      <c r="P210" s="250">
        <v>2</v>
      </c>
    </row>
    <row r="211" spans="4:16" ht="13.5" thickBot="1" x14ac:dyDescent="0.25">
      <c r="D211" s="249">
        <v>22</v>
      </c>
      <c r="E211" s="250">
        <v>2</v>
      </c>
      <c r="F211" s="250">
        <v>2</v>
      </c>
      <c r="G211" s="250">
        <v>2</v>
      </c>
      <c r="H211" s="250">
        <v>2</v>
      </c>
      <c r="I211" s="250">
        <v>2</v>
      </c>
      <c r="J211" s="251">
        <v>1</v>
      </c>
      <c r="K211" s="250">
        <v>1</v>
      </c>
      <c r="L211" s="251">
        <v>1</v>
      </c>
      <c r="M211" s="250">
        <v>1</v>
      </c>
      <c r="N211" s="251">
        <v>1</v>
      </c>
      <c r="O211" s="250">
        <v>2</v>
      </c>
      <c r="P211" s="250">
        <v>2</v>
      </c>
    </row>
    <row r="212" spans="4:16" ht="13.5" thickBot="1" x14ac:dyDescent="0.25">
      <c r="D212" s="249">
        <v>23</v>
      </c>
      <c r="E212" s="250">
        <v>1</v>
      </c>
      <c r="F212" s="251">
        <v>1</v>
      </c>
      <c r="G212" s="250">
        <v>1</v>
      </c>
      <c r="H212" s="251">
        <v>1</v>
      </c>
      <c r="I212" s="250">
        <v>1</v>
      </c>
      <c r="J212" s="251">
        <v>1</v>
      </c>
      <c r="K212" s="250">
        <v>1</v>
      </c>
      <c r="L212" s="251">
        <v>1</v>
      </c>
      <c r="M212" s="250">
        <v>1</v>
      </c>
      <c r="N212" s="251">
        <v>1</v>
      </c>
      <c r="O212" s="250">
        <v>1</v>
      </c>
      <c r="P212" s="251">
        <v>1</v>
      </c>
    </row>
    <row r="213" spans="4:16" x14ac:dyDescent="0.2">
      <c r="D213" s="249">
        <v>24</v>
      </c>
      <c r="E213" s="250">
        <v>1</v>
      </c>
      <c r="F213" s="251">
        <v>1</v>
      </c>
      <c r="G213" s="250">
        <v>1</v>
      </c>
      <c r="H213" s="251">
        <v>1</v>
      </c>
      <c r="I213" s="250">
        <v>1</v>
      </c>
      <c r="J213" s="251">
        <v>1</v>
      </c>
      <c r="K213" s="250">
        <v>1</v>
      </c>
      <c r="L213" s="251">
        <v>1</v>
      </c>
      <c r="M213" s="250">
        <v>1</v>
      </c>
      <c r="N213" s="251">
        <v>1</v>
      </c>
      <c r="O213" s="250">
        <v>1</v>
      </c>
      <c r="P213" s="251">
        <v>1</v>
      </c>
    </row>
    <row r="216" spans="4:16" x14ac:dyDescent="0.2">
      <c r="D216" s="239" t="s">
        <v>85</v>
      </c>
      <c r="E216" s="239"/>
      <c r="F216" s="239"/>
      <c r="G216" s="239"/>
      <c r="H216" s="239"/>
      <c r="I216" s="239"/>
      <c r="J216" s="239"/>
      <c r="K216" s="239"/>
      <c r="L216" s="239"/>
      <c r="M216" s="239"/>
      <c r="N216" s="239"/>
      <c r="O216" s="239"/>
      <c r="P216" s="239"/>
    </row>
    <row r="217" spans="4:16" x14ac:dyDescent="0.2">
      <c r="D217" s="240"/>
      <c r="E217" s="241" t="s">
        <v>0</v>
      </c>
      <c r="F217" s="242"/>
      <c r="G217" s="242"/>
      <c r="H217" s="242"/>
      <c r="I217" s="242"/>
      <c r="J217" s="242"/>
      <c r="K217" s="242"/>
      <c r="L217" s="242"/>
      <c r="M217" s="242"/>
      <c r="N217" s="242"/>
      <c r="O217" s="242"/>
      <c r="P217" s="242"/>
    </row>
    <row r="218" spans="4:16" x14ac:dyDescent="0.2">
      <c r="D218" s="244">
        <v>40178</v>
      </c>
      <c r="E218" s="245">
        <v>40209</v>
      </c>
      <c r="F218" s="245">
        <v>40237</v>
      </c>
      <c r="G218" s="245">
        <v>40268</v>
      </c>
      <c r="H218" s="245">
        <v>40298</v>
      </c>
      <c r="I218" s="245">
        <v>40329</v>
      </c>
      <c r="J218" s="245">
        <v>40359</v>
      </c>
      <c r="K218" s="245">
        <v>40390</v>
      </c>
      <c r="L218" s="245">
        <v>40421</v>
      </c>
      <c r="M218" s="245">
        <v>40451</v>
      </c>
      <c r="N218" s="245">
        <v>40482</v>
      </c>
      <c r="O218" s="245">
        <v>40512</v>
      </c>
      <c r="P218" s="245">
        <v>40543</v>
      </c>
    </row>
    <row r="219" spans="4:16" ht="13.5" thickBot="1" x14ac:dyDescent="0.25">
      <c r="D219" s="240"/>
      <c r="E219" s="246">
        <v>1</v>
      </c>
      <c r="F219" s="246">
        <v>2</v>
      </c>
      <c r="G219" s="246">
        <v>3</v>
      </c>
      <c r="H219" s="246">
        <v>4</v>
      </c>
      <c r="I219" s="246">
        <v>5</v>
      </c>
      <c r="J219" s="246">
        <v>6</v>
      </c>
      <c r="K219" s="246">
        <v>7</v>
      </c>
      <c r="L219" s="246">
        <v>8</v>
      </c>
      <c r="M219" s="246">
        <v>9</v>
      </c>
      <c r="N219" s="246">
        <v>10</v>
      </c>
      <c r="O219" s="246">
        <v>11</v>
      </c>
      <c r="P219" s="246">
        <v>12</v>
      </c>
    </row>
    <row r="220" spans="4:16" ht="13.5" thickBot="1" x14ac:dyDescent="0.25">
      <c r="D220" s="249">
        <v>1</v>
      </c>
      <c r="E220" s="250">
        <v>1</v>
      </c>
      <c r="F220" s="251">
        <v>1</v>
      </c>
      <c r="G220" s="250">
        <v>1</v>
      </c>
      <c r="H220" s="251">
        <v>1</v>
      </c>
      <c r="I220" s="250">
        <v>1</v>
      </c>
      <c r="J220" s="251">
        <v>1</v>
      </c>
      <c r="K220" s="250">
        <v>1</v>
      </c>
      <c r="L220" s="251">
        <v>1</v>
      </c>
      <c r="M220" s="250">
        <v>1</v>
      </c>
      <c r="N220" s="251">
        <v>1</v>
      </c>
      <c r="O220" s="250">
        <v>1</v>
      </c>
      <c r="P220" s="251">
        <v>1</v>
      </c>
    </row>
    <row r="221" spans="4:16" ht="13.5" thickBot="1" x14ac:dyDescent="0.25">
      <c r="D221" s="249">
        <v>2</v>
      </c>
      <c r="E221" s="250">
        <v>1</v>
      </c>
      <c r="F221" s="251">
        <v>1</v>
      </c>
      <c r="G221" s="250">
        <v>1</v>
      </c>
      <c r="H221" s="251">
        <v>1</v>
      </c>
      <c r="I221" s="250">
        <v>1</v>
      </c>
      <c r="J221" s="251">
        <v>1</v>
      </c>
      <c r="K221" s="250">
        <v>1</v>
      </c>
      <c r="L221" s="251">
        <v>1</v>
      </c>
      <c r="M221" s="250">
        <v>1</v>
      </c>
      <c r="N221" s="251">
        <v>1</v>
      </c>
      <c r="O221" s="250">
        <v>1</v>
      </c>
      <c r="P221" s="251">
        <v>1</v>
      </c>
    </row>
    <row r="222" spans="4:16" ht="13.5" thickBot="1" x14ac:dyDescent="0.25">
      <c r="D222" s="249">
        <v>3</v>
      </c>
      <c r="E222" s="250">
        <v>1</v>
      </c>
      <c r="F222" s="251">
        <v>1</v>
      </c>
      <c r="G222" s="250">
        <v>1</v>
      </c>
      <c r="H222" s="251">
        <v>1</v>
      </c>
      <c r="I222" s="250">
        <v>1</v>
      </c>
      <c r="J222" s="251">
        <v>1</v>
      </c>
      <c r="K222" s="250">
        <v>1</v>
      </c>
      <c r="L222" s="251">
        <v>1</v>
      </c>
      <c r="M222" s="250">
        <v>1</v>
      </c>
      <c r="N222" s="251">
        <v>1</v>
      </c>
      <c r="O222" s="250">
        <v>1</v>
      </c>
      <c r="P222" s="251">
        <v>1</v>
      </c>
    </row>
    <row r="223" spans="4:16" ht="13.5" thickBot="1" x14ac:dyDescent="0.25">
      <c r="D223" s="249">
        <v>4</v>
      </c>
      <c r="E223" s="250">
        <v>1</v>
      </c>
      <c r="F223" s="251">
        <v>1</v>
      </c>
      <c r="G223" s="250">
        <v>1</v>
      </c>
      <c r="H223" s="251">
        <v>1</v>
      </c>
      <c r="I223" s="250">
        <v>1</v>
      </c>
      <c r="J223" s="251">
        <v>1</v>
      </c>
      <c r="K223" s="250">
        <v>1</v>
      </c>
      <c r="L223" s="251">
        <v>1</v>
      </c>
      <c r="M223" s="250">
        <v>1</v>
      </c>
      <c r="N223" s="251">
        <v>1</v>
      </c>
      <c r="O223" s="250">
        <v>1</v>
      </c>
      <c r="P223" s="251">
        <v>1</v>
      </c>
    </row>
    <row r="224" spans="4:16" ht="13.5" thickBot="1" x14ac:dyDescent="0.25">
      <c r="D224" s="249">
        <v>5</v>
      </c>
      <c r="E224" s="250">
        <v>1</v>
      </c>
      <c r="F224" s="251">
        <v>1</v>
      </c>
      <c r="G224" s="250">
        <v>1</v>
      </c>
      <c r="H224" s="251">
        <v>1</v>
      </c>
      <c r="I224" s="250">
        <v>1</v>
      </c>
      <c r="J224" s="251">
        <v>1</v>
      </c>
      <c r="K224" s="250">
        <v>1</v>
      </c>
      <c r="L224" s="251">
        <v>1</v>
      </c>
      <c r="M224" s="250">
        <v>1</v>
      </c>
      <c r="N224" s="251">
        <v>1</v>
      </c>
      <c r="O224" s="250">
        <v>1</v>
      </c>
      <c r="P224" s="251">
        <v>1</v>
      </c>
    </row>
    <row r="225" spans="4:16" ht="13.5" thickBot="1" x14ac:dyDescent="0.25">
      <c r="D225" s="249">
        <v>6</v>
      </c>
      <c r="E225" s="250">
        <v>1</v>
      </c>
      <c r="F225" s="251">
        <v>1</v>
      </c>
      <c r="G225" s="250">
        <v>1</v>
      </c>
      <c r="H225" s="251">
        <v>1</v>
      </c>
      <c r="I225" s="250">
        <v>1</v>
      </c>
      <c r="J225" s="251">
        <v>1</v>
      </c>
      <c r="K225" s="250">
        <v>1</v>
      </c>
      <c r="L225" s="251">
        <v>1</v>
      </c>
      <c r="M225" s="250">
        <v>1</v>
      </c>
      <c r="N225" s="251">
        <v>1</v>
      </c>
      <c r="O225" s="250">
        <v>1</v>
      </c>
      <c r="P225" s="251">
        <v>1</v>
      </c>
    </row>
    <row r="226" spans="4:16" ht="13.5" thickBot="1" x14ac:dyDescent="0.25">
      <c r="D226" s="249">
        <v>7</v>
      </c>
      <c r="E226" s="250">
        <v>1</v>
      </c>
      <c r="F226" s="251">
        <v>1</v>
      </c>
      <c r="G226" s="250">
        <v>1</v>
      </c>
      <c r="H226" s="251">
        <v>1</v>
      </c>
      <c r="I226" s="250">
        <v>1</v>
      </c>
      <c r="J226" s="251">
        <v>1</v>
      </c>
      <c r="K226" s="250">
        <v>1</v>
      </c>
      <c r="L226" s="251">
        <v>1</v>
      </c>
      <c r="M226" s="250">
        <v>1</v>
      </c>
      <c r="N226" s="251">
        <v>1</v>
      </c>
      <c r="O226" s="250">
        <v>1</v>
      </c>
      <c r="P226" s="251">
        <v>1</v>
      </c>
    </row>
    <row r="227" spans="4:16" ht="13.5" thickBot="1" x14ac:dyDescent="0.25">
      <c r="D227" s="249">
        <v>8</v>
      </c>
      <c r="E227" s="250">
        <v>1</v>
      </c>
      <c r="F227" s="251">
        <v>1</v>
      </c>
      <c r="G227" s="250">
        <v>1</v>
      </c>
      <c r="H227" s="251">
        <v>1</v>
      </c>
      <c r="I227" s="250">
        <v>1</v>
      </c>
      <c r="J227" s="251">
        <v>1</v>
      </c>
      <c r="K227" s="250">
        <v>1</v>
      </c>
      <c r="L227" s="251">
        <v>1</v>
      </c>
      <c r="M227" s="250">
        <v>1</v>
      </c>
      <c r="N227" s="251">
        <v>1</v>
      </c>
      <c r="O227" s="250">
        <v>1</v>
      </c>
      <c r="P227" s="251">
        <v>1</v>
      </c>
    </row>
    <row r="228" spans="4:16" ht="13.5" thickBot="1" x14ac:dyDescent="0.25">
      <c r="D228" s="249">
        <v>9</v>
      </c>
      <c r="E228" s="250">
        <v>1</v>
      </c>
      <c r="F228" s="251">
        <v>1</v>
      </c>
      <c r="G228" s="250">
        <v>1</v>
      </c>
      <c r="H228" s="251">
        <v>1</v>
      </c>
      <c r="I228" s="250">
        <v>1</v>
      </c>
      <c r="J228" s="251">
        <v>1</v>
      </c>
      <c r="K228" s="250">
        <v>1</v>
      </c>
      <c r="L228" s="251">
        <v>1</v>
      </c>
      <c r="M228" s="250">
        <v>1</v>
      </c>
      <c r="N228" s="251">
        <v>1</v>
      </c>
      <c r="O228" s="250">
        <v>1</v>
      </c>
      <c r="P228" s="251">
        <v>1</v>
      </c>
    </row>
    <row r="229" spans="4:16" ht="13.5" thickBot="1" x14ac:dyDescent="0.25">
      <c r="D229" s="249">
        <v>10</v>
      </c>
      <c r="E229" s="250">
        <v>1</v>
      </c>
      <c r="F229" s="251">
        <v>1</v>
      </c>
      <c r="G229" s="250">
        <v>1</v>
      </c>
      <c r="H229" s="251">
        <v>1</v>
      </c>
      <c r="I229" s="250">
        <v>1</v>
      </c>
      <c r="J229" s="251">
        <v>1</v>
      </c>
      <c r="K229" s="250">
        <v>1</v>
      </c>
      <c r="L229" s="251">
        <v>1</v>
      </c>
      <c r="M229" s="250">
        <v>1</v>
      </c>
      <c r="N229" s="251">
        <v>1</v>
      </c>
      <c r="O229" s="250">
        <v>1</v>
      </c>
      <c r="P229" s="251">
        <v>1</v>
      </c>
    </row>
    <row r="230" spans="4:16" ht="13.5" thickBot="1" x14ac:dyDescent="0.25">
      <c r="D230" s="249">
        <v>11</v>
      </c>
      <c r="E230" s="250">
        <v>1</v>
      </c>
      <c r="F230" s="251">
        <v>1</v>
      </c>
      <c r="G230" s="250">
        <v>1</v>
      </c>
      <c r="H230" s="251">
        <v>1</v>
      </c>
      <c r="I230" s="250">
        <v>1</v>
      </c>
      <c r="J230" s="251">
        <v>1</v>
      </c>
      <c r="K230" s="250">
        <v>1</v>
      </c>
      <c r="L230" s="251">
        <v>1</v>
      </c>
      <c r="M230" s="250">
        <v>1</v>
      </c>
      <c r="N230" s="251">
        <v>1</v>
      </c>
      <c r="O230" s="250">
        <v>1</v>
      </c>
      <c r="P230" s="251">
        <v>1</v>
      </c>
    </row>
    <row r="231" spans="4:16" ht="13.5" thickBot="1" x14ac:dyDescent="0.25">
      <c r="D231" s="249">
        <v>12</v>
      </c>
      <c r="E231" s="250">
        <v>1</v>
      </c>
      <c r="F231" s="251">
        <v>1</v>
      </c>
      <c r="G231" s="250">
        <v>1</v>
      </c>
      <c r="H231" s="251">
        <v>1</v>
      </c>
      <c r="I231" s="250">
        <v>1</v>
      </c>
      <c r="J231" s="251">
        <v>1</v>
      </c>
      <c r="K231" s="250">
        <v>1</v>
      </c>
      <c r="L231" s="251">
        <v>1</v>
      </c>
      <c r="M231" s="250">
        <v>1</v>
      </c>
      <c r="N231" s="251">
        <v>1</v>
      </c>
      <c r="O231" s="250">
        <v>1</v>
      </c>
      <c r="P231" s="251">
        <v>1</v>
      </c>
    </row>
    <row r="232" spans="4:16" ht="13.5" thickBot="1" x14ac:dyDescent="0.25">
      <c r="D232" s="249">
        <v>13</v>
      </c>
      <c r="E232" s="250">
        <v>1</v>
      </c>
      <c r="F232" s="251">
        <v>1</v>
      </c>
      <c r="G232" s="250">
        <v>1</v>
      </c>
      <c r="H232" s="251">
        <v>1</v>
      </c>
      <c r="I232" s="250">
        <v>1</v>
      </c>
      <c r="J232" s="251">
        <v>1</v>
      </c>
      <c r="K232" s="250">
        <v>1</v>
      </c>
      <c r="L232" s="251">
        <v>1</v>
      </c>
      <c r="M232" s="250">
        <v>1</v>
      </c>
      <c r="N232" s="251">
        <v>1</v>
      </c>
      <c r="O232" s="250">
        <v>1</v>
      </c>
      <c r="P232" s="251">
        <v>1</v>
      </c>
    </row>
    <row r="233" spans="4:16" ht="13.5" thickBot="1" x14ac:dyDescent="0.25">
      <c r="D233" s="249">
        <v>14</v>
      </c>
      <c r="E233" s="250">
        <v>1</v>
      </c>
      <c r="F233" s="251">
        <v>1</v>
      </c>
      <c r="G233" s="250">
        <v>1</v>
      </c>
      <c r="H233" s="251">
        <v>1</v>
      </c>
      <c r="I233" s="250">
        <v>1</v>
      </c>
      <c r="J233" s="251">
        <v>1</v>
      </c>
      <c r="K233" s="250">
        <v>1</v>
      </c>
      <c r="L233" s="251">
        <v>1</v>
      </c>
      <c r="M233" s="250">
        <v>1</v>
      </c>
      <c r="N233" s="251">
        <v>1</v>
      </c>
      <c r="O233" s="250">
        <v>1</v>
      </c>
      <c r="P233" s="251">
        <v>1</v>
      </c>
    </row>
    <row r="234" spans="4:16" ht="13.5" thickBot="1" x14ac:dyDescent="0.25">
      <c r="D234" s="249">
        <v>15</v>
      </c>
      <c r="E234" s="250">
        <v>1</v>
      </c>
      <c r="F234" s="251">
        <v>1</v>
      </c>
      <c r="G234" s="250">
        <v>1</v>
      </c>
      <c r="H234" s="251">
        <v>1</v>
      </c>
      <c r="I234" s="250">
        <v>1</v>
      </c>
      <c r="J234" s="251">
        <v>1</v>
      </c>
      <c r="K234" s="250">
        <v>1</v>
      </c>
      <c r="L234" s="251">
        <v>1</v>
      </c>
      <c r="M234" s="250">
        <v>1</v>
      </c>
      <c r="N234" s="251">
        <v>1</v>
      </c>
      <c r="O234" s="250">
        <v>1</v>
      </c>
      <c r="P234" s="251">
        <v>1</v>
      </c>
    </row>
    <row r="235" spans="4:16" ht="13.5" thickBot="1" x14ac:dyDescent="0.25">
      <c r="D235" s="249">
        <v>16</v>
      </c>
      <c r="E235" s="250">
        <v>1</v>
      </c>
      <c r="F235" s="251">
        <v>1</v>
      </c>
      <c r="G235" s="250">
        <v>1</v>
      </c>
      <c r="H235" s="251">
        <v>1</v>
      </c>
      <c r="I235" s="250">
        <v>1</v>
      </c>
      <c r="J235" s="251">
        <v>3</v>
      </c>
      <c r="K235" s="250">
        <v>3</v>
      </c>
      <c r="L235" s="251">
        <v>3</v>
      </c>
      <c r="M235" s="250">
        <v>3</v>
      </c>
      <c r="N235" s="251">
        <v>3</v>
      </c>
      <c r="O235" s="250">
        <v>1</v>
      </c>
      <c r="P235" s="251">
        <v>1</v>
      </c>
    </row>
    <row r="236" spans="4:16" ht="13.5" thickBot="1" x14ac:dyDescent="0.25">
      <c r="D236" s="249">
        <v>17</v>
      </c>
      <c r="E236" s="250">
        <v>1</v>
      </c>
      <c r="F236" s="251">
        <v>1</v>
      </c>
      <c r="G236" s="250">
        <v>1</v>
      </c>
      <c r="H236" s="251">
        <v>1</v>
      </c>
      <c r="I236" s="250">
        <v>1</v>
      </c>
      <c r="J236" s="251">
        <v>3</v>
      </c>
      <c r="K236" s="250">
        <v>3</v>
      </c>
      <c r="L236" s="251">
        <v>3</v>
      </c>
      <c r="M236" s="250">
        <v>3</v>
      </c>
      <c r="N236" s="251">
        <v>3</v>
      </c>
      <c r="O236" s="250">
        <v>1</v>
      </c>
      <c r="P236" s="251">
        <v>1</v>
      </c>
    </row>
    <row r="237" spans="4:16" ht="13.5" thickBot="1" x14ac:dyDescent="0.25">
      <c r="D237" s="249">
        <v>18</v>
      </c>
      <c r="E237" s="250">
        <v>2</v>
      </c>
      <c r="F237" s="250">
        <v>2</v>
      </c>
      <c r="G237" s="250">
        <v>2</v>
      </c>
      <c r="H237" s="250">
        <v>2</v>
      </c>
      <c r="I237" s="250">
        <v>2</v>
      </c>
      <c r="J237" s="251">
        <v>3</v>
      </c>
      <c r="K237" s="250">
        <v>3</v>
      </c>
      <c r="L237" s="251">
        <v>3</v>
      </c>
      <c r="M237" s="250">
        <v>3</v>
      </c>
      <c r="N237" s="251">
        <v>3</v>
      </c>
      <c r="O237" s="250">
        <v>2</v>
      </c>
      <c r="P237" s="250">
        <v>2</v>
      </c>
    </row>
    <row r="238" spans="4:16" ht="13.5" thickBot="1" x14ac:dyDescent="0.25">
      <c r="D238" s="249">
        <v>19</v>
      </c>
      <c r="E238" s="250">
        <v>2</v>
      </c>
      <c r="F238" s="250">
        <v>2</v>
      </c>
      <c r="G238" s="250">
        <v>2</v>
      </c>
      <c r="H238" s="250">
        <v>2</v>
      </c>
      <c r="I238" s="250">
        <v>2</v>
      </c>
      <c r="J238" s="251">
        <v>3</v>
      </c>
      <c r="K238" s="250">
        <v>3</v>
      </c>
      <c r="L238" s="251">
        <v>3</v>
      </c>
      <c r="M238" s="250">
        <v>3</v>
      </c>
      <c r="N238" s="251">
        <v>3</v>
      </c>
      <c r="O238" s="250">
        <v>2</v>
      </c>
      <c r="P238" s="250">
        <v>2</v>
      </c>
    </row>
    <row r="239" spans="4:16" ht="13.5" thickBot="1" x14ac:dyDescent="0.25">
      <c r="D239" s="249">
        <v>20</v>
      </c>
      <c r="E239" s="250">
        <v>2</v>
      </c>
      <c r="F239" s="250">
        <v>2</v>
      </c>
      <c r="G239" s="250">
        <v>2</v>
      </c>
      <c r="H239" s="250">
        <v>2</v>
      </c>
      <c r="I239" s="250">
        <v>2</v>
      </c>
      <c r="J239" s="251">
        <v>1</v>
      </c>
      <c r="K239" s="250">
        <v>1</v>
      </c>
      <c r="L239" s="251">
        <v>1</v>
      </c>
      <c r="M239" s="250">
        <v>1</v>
      </c>
      <c r="N239" s="251">
        <v>1</v>
      </c>
      <c r="O239" s="250">
        <v>2</v>
      </c>
      <c r="P239" s="250">
        <v>2</v>
      </c>
    </row>
    <row r="240" spans="4:16" ht="13.5" thickBot="1" x14ac:dyDescent="0.25">
      <c r="D240" s="249">
        <v>21</v>
      </c>
      <c r="E240" s="250">
        <v>2</v>
      </c>
      <c r="F240" s="250">
        <v>2</v>
      </c>
      <c r="G240" s="250">
        <v>2</v>
      </c>
      <c r="H240" s="250">
        <v>2</v>
      </c>
      <c r="I240" s="250">
        <v>2</v>
      </c>
      <c r="J240" s="251">
        <v>1</v>
      </c>
      <c r="K240" s="250">
        <v>1</v>
      </c>
      <c r="L240" s="251">
        <v>1</v>
      </c>
      <c r="M240" s="250">
        <v>1</v>
      </c>
      <c r="N240" s="251">
        <v>1</v>
      </c>
      <c r="O240" s="250">
        <v>2</v>
      </c>
      <c r="P240" s="250">
        <v>2</v>
      </c>
    </row>
    <row r="241" spans="4:16" ht="13.5" thickBot="1" x14ac:dyDescent="0.25">
      <c r="D241" s="249">
        <v>22</v>
      </c>
      <c r="E241" s="250">
        <v>2</v>
      </c>
      <c r="F241" s="250">
        <v>2</v>
      </c>
      <c r="G241" s="250">
        <v>2</v>
      </c>
      <c r="H241" s="250">
        <v>2</v>
      </c>
      <c r="I241" s="250">
        <v>2</v>
      </c>
      <c r="J241" s="251">
        <v>1</v>
      </c>
      <c r="K241" s="250">
        <v>1</v>
      </c>
      <c r="L241" s="251">
        <v>1</v>
      </c>
      <c r="M241" s="250">
        <v>1</v>
      </c>
      <c r="N241" s="251">
        <v>1</v>
      </c>
      <c r="O241" s="250">
        <v>2</v>
      </c>
      <c r="P241" s="250">
        <v>2</v>
      </c>
    </row>
    <row r="242" spans="4:16" ht="13.5" thickBot="1" x14ac:dyDescent="0.25">
      <c r="D242" s="249">
        <v>23</v>
      </c>
      <c r="E242" s="250">
        <v>1</v>
      </c>
      <c r="F242" s="251">
        <v>1</v>
      </c>
      <c r="G242" s="250">
        <v>1</v>
      </c>
      <c r="H242" s="251">
        <v>1</v>
      </c>
      <c r="I242" s="250">
        <v>1</v>
      </c>
      <c r="J242" s="251">
        <v>1</v>
      </c>
      <c r="K242" s="250">
        <v>1</v>
      </c>
      <c r="L242" s="251">
        <v>1</v>
      </c>
      <c r="M242" s="250">
        <v>1</v>
      </c>
      <c r="N242" s="251">
        <v>1</v>
      </c>
      <c r="O242" s="250">
        <v>1</v>
      </c>
      <c r="P242" s="251">
        <v>1</v>
      </c>
    </row>
    <row r="243" spans="4:16" x14ac:dyDescent="0.2">
      <c r="D243" s="249">
        <v>24</v>
      </c>
      <c r="E243" s="250">
        <v>1</v>
      </c>
      <c r="F243" s="251">
        <v>1</v>
      </c>
      <c r="G243" s="250">
        <v>1</v>
      </c>
      <c r="H243" s="251">
        <v>1</v>
      </c>
      <c r="I243" s="250">
        <v>1</v>
      </c>
      <c r="J243" s="251">
        <v>1</v>
      </c>
      <c r="K243" s="250">
        <v>1</v>
      </c>
      <c r="L243" s="251">
        <v>1</v>
      </c>
      <c r="M243" s="250">
        <v>1</v>
      </c>
      <c r="N243" s="251">
        <v>1</v>
      </c>
      <c r="O243" s="250">
        <v>1</v>
      </c>
      <c r="P243" s="251">
        <v>1</v>
      </c>
    </row>
    <row r="246" spans="4:16" x14ac:dyDescent="0.2">
      <c r="D246" s="239" t="s">
        <v>86</v>
      </c>
      <c r="E246" s="239"/>
      <c r="F246" s="239"/>
      <c r="G246" s="239"/>
      <c r="H246" s="239"/>
      <c r="I246" s="239"/>
      <c r="J246" s="239"/>
      <c r="K246" s="239"/>
      <c r="L246" s="239"/>
      <c r="M246" s="239"/>
      <c r="N246" s="239"/>
      <c r="O246" s="239"/>
      <c r="P246" s="239"/>
    </row>
    <row r="247" spans="4:16" x14ac:dyDescent="0.2">
      <c r="D247" s="240"/>
      <c r="E247" s="241" t="s">
        <v>0</v>
      </c>
      <c r="F247" s="242"/>
      <c r="G247" s="242"/>
      <c r="H247" s="242"/>
      <c r="I247" s="242"/>
      <c r="J247" s="242"/>
      <c r="K247" s="242"/>
      <c r="L247" s="242"/>
      <c r="M247" s="242"/>
      <c r="N247" s="242"/>
      <c r="O247" s="242"/>
      <c r="P247" s="242"/>
    </row>
    <row r="248" spans="4:16" x14ac:dyDescent="0.2">
      <c r="D248" s="244">
        <v>40178</v>
      </c>
      <c r="E248" s="245">
        <v>40209</v>
      </c>
      <c r="F248" s="245">
        <v>40237</v>
      </c>
      <c r="G248" s="245">
        <v>40268</v>
      </c>
      <c r="H248" s="245">
        <v>40298</v>
      </c>
      <c r="I248" s="245">
        <v>40329</v>
      </c>
      <c r="J248" s="245">
        <v>40359</v>
      </c>
      <c r="K248" s="245">
        <v>40390</v>
      </c>
      <c r="L248" s="245">
        <v>40421</v>
      </c>
      <c r="M248" s="245">
        <v>40451</v>
      </c>
      <c r="N248" s="245">
        <v>40482</v>
      </c>
      <c r="O248" s="245">
        <v>40512</v>
      </c>
      <c r="P248" s="245">
        <v>40543</v>
      </c>
    </row>
    <row r="249" spans="4:16" ht="13.5" thickBot="1" x14ac:dyDescent="0.25">
      <c r="D249" s="240"/>
      <c r="E249" s="246">
        <v>1</v>
      </c>
      <c r="F249" s="246">
        <v>2</v>
      </c>
      <c r="G249" s="246">
        <v>3</v>
      </c>
      <c r="H249" s="246">
        <v>4</v>
      </c>
      <c r="I249" s="246">
        <v>5</v>
      </c>
      <c r="J249" s="246">
        <v>6</v>
      </c>
      <c r="K249" s="246">
        <v>7</v>
      </c>
      <c r="L249" s="246">
        <v>8</v>
      </c>
      <c r="M249" s="246">
        <v>9</v>
      </c>
      <c r="N249" s="246">
        <v>10</v>
      </c>
      <c r="O249" s="246">
        <v>11</v>
      </c>
      <c r="P249" s="246">
        <v>12</v>
      </c>
    </row>
    <row r="250" spans="4:16" ht="13.5" thickBot="1" x14ac:dyDescent="0.25">
      <c r="D250" s="249">
        <v>1</v>
      </c>
      <c r="E250" s="250">
        <v>1</v>
      </c>
      <c r="F250" s="251">
        <v>1</v>
      </c>
      <c r="G250" s="250">
        <v>1</v>
      </c>
      <c r="H250" s="251">
        <v>1</v>
      </c>
      <c r="I250" s="250">
        <v>1</v>
      </c>
      <c r="J250" s="251">
        <v>1</v>
      </c>
      <c r="K250" s="250">
        <v>1</v>
      </c>
      <c r="L250" s="251">
        <v>1</v>
      </c>
      <c r="M250" s="250">
        <v>1</v>
      </c>
      <c r="N250" s="251">
        <v>1</v>
      </c>
      <c r="O250" s="250">
        <v>1</v>
      </c>
      <c r="P250" s="251">
        <v>1</v>
      </c>
    </row>
    <row r="251" spans="4:16" ht="13.5" thickBot="1" x14ac:dyDescent="0.25">
      <c r="D251" s="249">
        <v>2</v>
      </c>
      <c r="E251" s="250">
        <v>1</v>
      </c>
      <c r="F251" s="251">
        <v>1</v>
      </c>
      <c r="G251" s="250">
        <v>1</v>
      </c>
      <c r="H251" s="251">
        <v>1</v>
      </c>
      <c r="I251" s="250">
        <v>1</v>
      </c>
      <c r="J251" s="251">
        <v>1</v>
      </c>
      <c r="K251" s="250">
        <v>1</v>
      </c>
      <c r="L251" s="251">
        <v>1</v>
      </c>
      <c r="M251" s="250">
        <v>1</v>
      </c>
      <c r="N251" s="251">
        <v>1</v>
      </c>
      <c r="O251" s="250">
        <v>1</v>
      </c>
      <c r="P251" s="251">
        <v>1</v>
      </c>
    </row>
    <row r="252" spans="4:16" ht="13.5" thickBot="1" x14ac:dyDescent="0.25">
      <c r="D252" s="249">
        <v>3</v>
      </c>
      <c r="E252" s="250">
        <v>1</v>
      </c>
      <c r="F252" s="251">
        <v>1</v>
      </c>
      <c r="G252" s="250">
        <v>1</v>
      </c>
      <c r="H252" s="251">
        <v>1</v>
      </c>
      <c r="I252" s="250">
        <v>1</v>
      </c>
      <c r="J252" s="251">
        <v>1</v>
      </c>
      <c r="K252" s="250">
        <v>1</v>
      </c>
      <c r="L252" s="251">
        <v>1</v>
      </c>
      <c r="M252" s="250">
        <v>1</v>
      </c>
      <c r="N252" s="251">
        <v>1</v>
      </c>
      <c r="O252" s="250">
        <v>1</v>
      </c>
      <c r="P252" s="251">
        <v>1</v>
      </c>
    </row>
    <row r="253" spans="4:16" ht="13.5" thickBot="1" x14ac:dyDescent="0.25">
      <c r="D253" s="249">
        <v>4</v>
      </c>
      <c r="E253" s="250">
        <v>1</v>
      </c>
      <c r="F253" s="251">
        <v>1</v>
      </c>
      <c r="G253" s="250">
        <v>1</v>
      </c>
      <c r="H253" s="251">
        <v>1</v>
      </c>
      <c r="I253" s="250">
        <v>1</v>
      </c>
      <c r="J253" s="251">
        <v>1</v>
      </c>
      <c r="K253" s="250">
        <v>1</v>
      </c>
      <c r="L253" s="251">
        <v>1</v>
      </c>
      <c r="M253" s="250">
        <v>1</v>
      </c>
      <c r="N253" s="251">
        <v>1</v>
      </c>
      <c r="O253" s="250">
        <v>1</v>
      </c>
      <c r="P253" s="251">
        <v>1</v>
      </c>
    </row>
    <row r="254" spans="4:16" ht="13.5" thickBot="1" x14ac:dyDescent="0.25">
      <c r="D254" s="249">
        <v>5</v>
      </c>
      <c r="E254" s="250">
        <v>1</v>
      </c>
      <c r="F254" s="251">
        <v>1</v>
      </c>
      <c r="G254" s="250">
        <v>1</v>
      </c>
      <c r="H254" s="251">
        <v>1</v>
      </c>
      <c r="I254" s="250">
        <v>1</v>
      </c>
      <c r="J254" s="251">
        <v>1</v>
      </c>
      <c r="K254" s="250">
        <v>1</v>
      </c>
      <c r="L254" s="251">
        <v>1</v>
      </c>
      <c r="M254" s="250">
        <v>1</v>
      </c>
      <c r="N254" s="251">
        <v>1</v>
      </c>
      <c r="O254" s="250">
        <v>1</v>
      </c>
      <c r="P254" s="251">
        <v>1</v>
      </c>
    </row>
    <row r="255" spans="4:16" ht="13.5" thickBot="1" x14ac:dyDescent="0.25">
      <c r="D255" s="249">
        <v>6</v>
      </c>
      <c r="E255" s="250">
        <v>1</v>
      </c>
      <c r="F255" s="251">
        <v>1</v>
      </c>
      <c r="G255" s="250">
        <v>1</v>
      </c>
      <c r="H255" s="251">
        <v>1</v>
      </c>
      <c r="I255" s="250">
        <v>1</v>
      </c>
      <c r="J255" s="251">
        <v>1</v>
      </c>
      <c r="K255" s="250">
        <v>1</v>
      </c>
      <c r="L255" s="251">
        <v>1</v>
      </c>
      <c r="M255" s="250">
        <v>1</v>
      </c>
      <c r="N255" s="251">
        <v>1</v>
      </c>
      <c r="O255" s="250">
        <v>1</v>
      </c>
      <c r="P255" s="251">
        <v>1</v>
      </c>
    </row>
    <row r="256" spans="4:16" ht="13.5" thickBot="1" x14ac:dyDescent="0.25">
      <c r="D256" s="249">
        <v>7</v>
      </c>
      <c r="E256" s="250">
        <v>1</v>
      </c>
      <c r="F256" s="251">
        <v>1</v>
      </c>
      <c r="G256" s="250">
        <v>1</v>
      </c>
      <c r="H256" s="251">
        <v>1</v>
      </c>
      <c r="I256" s="250">
        <v>1</v>
      </c>
      <c r="J256" s="251">
        <v>1</v>
      </c>
      <c r="K256" s="250">
        <v>1</v>
      </c>
      <c r="L256" s="251">
        <v>1</v>
      </c>
      <c r="M256" s="250">
        <v>1</v>
      </c>
      <c r="N256" s="251">
        <v>1</v>
      </c>
      <c r="O256" s="250">
        <v>1</v>
      </c>
      <c r="P256" s="251">
        <v>1</v>
      </c>
    </row>
    <row r="257" spans="4:16" ht="13.5" thickBot="1" x14ac:dyDescent="0.25">
      <c r="D257" s="249">
        <v>8</v>
      </c>
      <c r="E257" s="250">
        <v>1</v>
      </c>
      <c r="F257" s="251">
        <v>1</v>
      </c>
      <c r="G257" s="250">
        <v>1</v>
      </c>
      <c r="H257" s="251">
        <v>1</v>
      </c>
      <c r="I257" s="250">
        <v>1</v>
      </c>
      <c r="J257" s="251">
        <v>1</v>
      </c>
      <c r="K257" s="250">
        <v>1</v>
      </c>
      <c r="L257" s="251">
        <v>1</v>
      </c>
      <c r="M257" s="250">
        <v>1</v>
      </c>
      <c r="N257" s="251">
        <v>1</v>
      </c>
      <c r="O257" s="250">
        <v>1</v>
      </c>
      <c r="P257" s="251">
        <v>1</v>
      </c>
    </row>
    <row r="258" spans="4:16" ht="13.5" thickBot="1" x14ac:dyDescent="0.25">
      <c r="D258" s="249">
        <v>9</v>
      </c>
      <c r="E258" s="250">
        <v>1</v>
      </c>
      <c r="F258" s="251">
        <v>1</v>
      </c>
      <c r="G258" s="250">
        <v>1</v>
      </c>
      <c r="H258" s="251">
        <v>1</v>
      </c>
      <c r="I258" s="250">
        <v>1</v>
      </c>
      <c r="J258" s="251">
        <v>1</v>
      </c>
      <c r="K258" s="250">
        <v>1</v>
      </c>
      <c r="L258" s="251">
        <v>1</v>
      </c>
      <c r="M258" s="250">
        <v>1</v>
      </c>
      <c r="N258" s="251">
        <v>1</v>
      </c>
      <c r="O258" s="250">
        <v>1</v>
      </c>
      <c r="P258" s="251">
        <v>1</v>
      </c>
    </row>
    <row r="259" spans="4:16" ht="13.5" thickBot="1" x14ac:dyDescent="0.25">
      <c r="D259" s="249">
        <v>10</v>
      </c>
      <c r="E259" s="250">
        <v>1</v>
      </c>
      <c r="F259" s="251">
        <v>1</v>
      </c>
      <c r="G259" s="250">
        <v>1</v>
      </c>
      <c r="H259" s="251">
        <v>1</v>
      </c>
      <c r="I259" s="250">
        <v>1</v>
      </c>
      <c r="J259" s="251">
        <v>1</v>
      </c>
      <c r="K259" s="250">
        <v>1</v>
      </c>
      <c r="L259" s="251">
        <v>1</v>
      </c>
      <c r="M259" s="250">
        <v>1</v>
      </c>
      <c r="N259" s="251">
        <v>1</v>
      </c>
      <c r="O259" s="250">
        <v>1</v>
      </c>
      <c r="P259" s="251">
        <v>1</v>
      </c>
    </row>
    <row r="260" spans="4:16" ht="13.5" thickBot="1" x14ac:dyDescent="0.25">
      <c r="D260" s="249">
        <v>11</v>
      </c>
      <c r="E260" s="250">
        <v>1</v>
      </c>
      <c r="F260" s="251">
        <v>1</v>
      </c>
      <c r="G260" s="250">
        <v>1</v>
      </c>
      <c r="H260" s="251">
        <v>1</v>
      </c>
      <c r="I260" s="250">
        <v>1</v>
      </c>
      <c r="J260" s="251">
        <v>1</v>
      </c>
      <c r="K260" s="250">
        <v>1</v>
      </c>
      <c r="L260" s="251">
        <v>1</v>
      </c>
      <c r="M260" s="250">
        <v>1</v>
      </c>
      <c r="N260" s="251">
        <v>1</v>
      </c>
      <c r="O260" s="250">
        <v>1</v>
      </c>
      <c r="P260" s="251">
        <v>1</v>
      </c>
    </row>
    <row r="261" spans="4:16" ht="13.5" thickBot="1" x14ac:dyDescent="0.25">
      <c r="D261" s="249">
        <v>12</v>
      </c>
      <c r="E261" s="250">
        <v>1</v>
      </c>
      <c r="F261" s="251">
        <v>1</v>
      </c>
      <c r="G261" s="250">
        <v>1</v>
      </c>
      <c r="H261" s="251">
        <v>1</v>
      </c>
      <c r="I261" s="250">
        <v>1</v>
      </c>
      <c r="J261" s="251">
        <v>1</v>
      </c>
      <c r="K261" s="250">
        <v>1</v>
      </c>
      <c r="L261" s="251">
        <v>1</v>
      </c>
      <c r="M261" s="250">
        <v>1</v>
      </c>
      <c r="N261" s="251">
        <v>1</v>
      </c>
      <c r="O261" s="250">
        <v>1</v>
      </c>
      <c r="P261" s="251">
        <v>1</v>
      </c>
    </row>
    <row r="262" spans="4:16" ht="13.5" thickBot="1" x14ac:dyDescent="0.25">
      <c r="D262" s="249">
        <v>13</v>
      </c>
      <c r="E262" s="250">
        <v>1</v>
      </c>
      <c r="F262" s="251">
        <v>1</v>
      </c>
      <c r="G262" s="250">
        <v>1</v>
      </c>
      <c r="H262" s="251">
        <v>1</v>
      </c>
      <c r="I262" s="250">
        <v>1</v>
      </c>
      <c r="J262" s="251">
        <v>1</v>
      </c>
      <c r="K262" s="250">
        <v>1</v>
      </c>
      <c r="L262" s="251">
        <v>1</v>
      </c>
      <c r="M262" s="250">
        <v>1</v>
      </c>
      <c r="N262" s="251">
        <v>1</v>
      </c>
      <c r="O262" s="250">
        <v>1</v>
      </c>
      <c r="P262" s="251">
        <v>1</v>
      </c>
    </row>
    <row r="263" spans="4:16" ht="13.5" thickBot="1" x14ac:dyDescent="0.25">
      <c r="D263" s="249">
        <v>14</v>
      </c>
      <c r="E263" s="250">
        <v>1</v>
      </c>
      <c r="F263" s="251">
        <v>1</v>
      </c>
      <c r="G263" s="250">
        <v>1</v>
      </c>
      <c r="H263" s="251">
        <v>1</v>
      </c>
      <c r="I263" s="250">
        <v>1</v>
      </c>
      <c r="J263" s="251">
        <v>1</v>
      </c>
      <c r="K263" s="250">
        <v>1</v>
      </c>
      <c r="L263" s="251">
        <v>1</v>
      </c>
      <c r="M263" s="250">
        <v>1</v>
      </c>
      <c r="N263" s="251">
        <v>1</v>
      </c>
      <c r="O263" s="250">
        <v>1</v>
      </c>
      <c r="P263" s="251">
        <v>1</v>
      </c>
    </row>
    <row r="264" spans="4:16" ht="13.5" thickBot="1" x14ac:dyDescent="0.25">
      <c r="D264" s="249">
        <v>15</v>
      </c>
      <c r="E264" s="250">
        <v>1</v>
      </c>
      <c r="F264" s="251">
        <v>1</v>
      </c>
      <c r="G264" s="250">
        <v>1</v>
      </c>
      <c r="H264" s="251">
        <v>1</v>
      </c>
      <c r="I264" s="250">
        <v>1</v>
      </c>
      <c r="J264" s="251">
        <v>1</v>
      </c>
      <c r="K264" s="250">
        <v>1</v>
      </c>
      <c r="L264" s="251">
        <v>1</v>
      </c>
      <c r="M264" s="250">
        <v>1</v>
      </c>
      <c r="N264" s="251">
        <v>1</v>
      </c>
      <c r="O264" s="250">
        <v>1</v>
      </c>
      <c r="P264" s="251">
        <v>1</v>
      </c>
    </row>
    <row r="265" spans="4:16" ht="13.5" thickBot="1" x14ac:dyDescent="0.25">
      <c r="D265" s="249">
        <v>16</v>
      </c>
      <c r="E265" s="250">
        <v>1</v>
      </c>
      <c r="F265" s="251">
        <v>1</v>
      </c>
      <c r="G265" s="250">
        <v>1</v>
      </c>
      <c r="H265" s="251">
        <v>1</v>
      </c>
      <c r="I265" s="250">
        <v>1</v>
      </c>
      <c r="J265" s="251">
        <v>3</v>
      </c>
      <c r="K265" s="250">
        <v>3</v>
      </c>
      <c r="L265" s="251">
        <v>3</v>
      </c>
      <c r="M265" s="250">
        <v>3</v>
      </c>
      <c r="N265" s="251">
        <v>3</v>
      </c>
      <c r="O265" s="250">
        <v>1</v>
      </c>
      <c r="P265" s="251">
        <v>1</v>
      </c>
    </row>
    <row r="266" spans="4:16" ht="13.5" thickBot="1" x14ac:dyDescent="0.25">
      <c r="D266" s="249">
        <v>17</v>
      </c>
      <c r="E266" s="250">
        <v>1</v>
      </c>
      <c r="F266" s="251">
        <v>1</v>
      </c>
      <c r="G266" s="250">
        <v>1</v>
      </c>
      <c r="H266" s="251">
        <v>1</v>
      </c>
      <c r="I266" s="250">
        <v>1</v>
      </c>
      <c r="J266" s="251">
        <v>3</v>
      </c>
      <c r="K266" s="250">
        <v>3</v>
      </c>
      <c r="L266" s="251">
        <v>3</v>
      </c>
      <c r="M266" s="250">
        <v>3</v>
      </c>
      <c r="N266" s="251">
        <v>3</v>
      </c>
      <c r="O266" s="250">
        <v>1</v>
      </c>
      <c r="P266" s="251">
        <v>1</v>
      </c>
    </row>
    <row r="267" spans="4:16" ht="13.5" thickBot="1" x14ac:dyDescent="0.25">
      <c r="D267" s="249">
        <v>18</v>
      </c>
      <c r="E267" s="250">
        <v>2</v>
      </c>
      <c r="F267" s="250">
        <v>2</v>
      </c>
      <c r="G267" s="250">
        <v>2</v>
      </c>
      <c r="H267" s="250">
        <v>2</v>
      </c>
      <c r="I267" s="250">
        <v>2</v>
      </c>
      <c r="J267" s="251">
        <v>3</v>
      </c>
      <c r="K267" s="250">
        <v>3</v>
      </c>
      <c r="L267" s="251">
        <v>3</v>
      </c>
      <c r="M267" s="250">
        <v>3</v>
      </c>
      <c r="N267" s="251">
        <v>3</v>
      </c>
      <c r="O267" s="250">
        <v>2</v>
      </c>
      <c r="P267" s="250">
        <v>2</v>
      </c>
    </row>
    <row r="268" spans="4:16" ht="13.5" thickBot="1" x14ac:dyDescent="0.25">
      <c r="D268" s="249">
        <v>19</v>
      </c>
      <c r="E268" s="250">
        <v>2</v>
      </c>
      <c r="F268" s="250">
        <v>2</v>
      </c>
      <c r="G268" s="250">
        <v>2</v>
      </c>
      <c r="H268" s="250">
        <v>2</v>
      </c>
      <c r="I268" s="250">
        <v>2</v>
      </c>
      <c r="J268" s="251">
        <v>3</v>
      </c>
      <c r="K268" s="250">
        <v>3</v>
      </c>
      <c r="L268" s="251">
        <v>3</v>
      </c>
      <c r="M268" s="250">
        <v>3</v>
      </c>
      <c r="N268" s="251">
        <v>3</v>
      </c>
      <c r="O268" s="250">
        <v>2</v>
      </c>
      <c r="P268" s="250">
        <v>2</v>
      </c>
    </row>
    <row r="269" spans="4:16" ht="13.5" thickBot="1" x14ac:dyDescent="0.25">
      <c r="D269" s="249">
        <v>20</v>
      </c>
      <c r="E269" s="250">
        <v>2</v>
      </c>
      <c r="F269" s="250">
        <v>2</v>
      </c>
      <c r="G269" s="250">
        <v>2</v>
      </c>
      <c r="H269" s="250">
        <v>2</v>
      </c>
      <c r="I269" s="250">
        <v>2</v>
      </c>
      <c r="J269" s="251">
        <v>3</v>
      </c>
      <c r="K269" s="250">
        <v>3</v>
      </c>
      <c r="L269" s="251">
        <v>3</v>
      </c>
      <c r="M269" s="250">
        <v>3</v>
      </c>
      <c r="N269" s="251">
        <v>3</v>
      </c>
      <c r="O269" s="250">
        <v>2</v>
      </c>
      <c r="P269" s="250">
        <v>2</v>
      </c>
    </row>
    <row r="270" spans="4:16" ht="13.5" thickBot="1" x14ac:dyDescent="0.25">
      <c r="D270" s="249">
        <v>21</v>
      </c>
      <c r="E270" s="250">
        <v>2</v>
      </c>
      <c r="F270" s="250">
        <v>2</v>
      </c>
      <c r="G270" s="250">
        <v>2</v>
      </c>
      <c r="H270" s="250">
        <v>2</v>
      </c>
      <c r="I270" s="250">
        <v>2</v>
      </c>
      <c r="J270" s="251">
        <v>1</v>
      </c>
      <c r="K270" s="250">
        <v>1</v>
      </c>
      <c r="L270" s="251">
        <v>1</v>
      </c>
      <c r="M270" s="250">
        <v>1</v>
      </c>
      <c r="N270" s="251">
        <v>1</v>
      </c>
      <c r="O270" s="250">
        <v>2</v>
      </c>
      <c r="P270" s="250">
        <v>2</v>
      </c>
    </row>
    <row r="271" spans="4:16" ht="13.5" thickBot="1" x14ac:dyDescent="0.25">
      <c r="D271" s="249">
        <v>22</v>
      </c>
      <c r="E271" s="250">
        <v>2</v>
      </c>
      <c r="F271" s="250">
        <v>2</v>
      </c>
      <c r="G271" s="250">
        <v>2</v>
      </c>
      <c r="H271" s="250">
        <v>2</v>
      </c>
      <c r="I271" s="250">
        <v>2</v>
      </c>
      <c r="J271" s="251">
        <v>1</v>
      </c>
      <c r="K271" s="250">
        <v>1</v>
      </c>
      <c r="L271" s="251">
        <v>1</v>
      </c>
      <c r="M271" s="250">
        <v>1</v>
      </c>
      <c r="N271" s="251">
        <v>1</v>
      </c>
      <c r="O271" s="250">
        <v>2</v>
      </c>
      <c r="P271" s="250">
        <v>2</v>
      </c>
    </row>
    <row r="272" spans="4:16" ht="13.5" thickBot="1" x14ac:dyDescent="0.25">
      <c r="D272" s="249">
        <v>23</v>
      </c>
      <c r="E272" s="250">
        <v>1</v>
      </c>
      <c r="F272" s="251">
        <v>1</v>
      </c>
      <c r="G272" s="250">
        <v>1</v>
      </c>
      <c r="H272" s="251">
        <v>1</v>
      </c>
      <c r="I272" s="250">
        <v>1</v>
      </c>
      <c r="J272" s="251">
        <v>1</v>
      </c>
      <c r="K272" s="250">
        <v>1</v>
      </c>
      <c r="L272" s="251">
        <v>1</v>
      </c>
      <c r="M272" s="250">
        <v>1</v>
      </c>
      <c r="N272" s="251">
        <v>1</v>
      </c>
      <c r="O272" s="250">
        <v>1</v>
      </c>
      <c r="P272" s="251">
        <v>1</v>
      </c>
    </row>
    <row r="273" spans="4:16" x14ac:dyDescent="0.2">
      <c r="D273" s="249">
        <v>24</v>
      </c>
      <c r="E273" s="250">
        <v>1</v>
      </c>
      <c r="F273" s="251">
        <v>1</v>
      </c>
      <c r="G273" s="250">
        <v>1</v>
      </c>
      <c r="H273" s="251">
        <v>1</v>
      </c>
      <c r="I273" s="250">
        <v>1</v>
      </c>
      <c r="J273" s="251">
        <v>1</v>
      </c>
      <c r="K273" s="250">
        <v>1</v>
      </c>
      <c r="L273" s="251">
        <v>1</v>
      </c>
      <c r="M273" s="250">
        <v>1</v>
      </c>
      <c r="N273" s="251">
        <v>1</v>
      </c>
      <c r="O273" s="250">
        <v>1</v>
      </c>
      <c r="P273" s="251">
        <v>1</v>
      </c>
    </row>
    <row r="276" spans="4:16" x14ac:dyDescent="0.2">
      <c r="D276" s="239" t="s">
        <v>87</v>
      </c>
      <c r="E276" s="239"/>
      <c r="F276" s="239"/>
      <c r="G276" s="239"/>
      <c r="H276" s="239"/>
      <c r="I276" s="239"/>
      <c r="J276" s="239"/>
      <c r="K276" s="239"/>
      <c r="L276" s="239"/>
      <c r="M276" s="239"/>
      <c r="N276" s="239"/>
      <c r="O276" s="239"/>
      <c r="P276" s="239"/>
    </row>
    <row r="277" spans="4:16" x14ac:dyDescent="0.2">
      <c r="D277" s="240"/>
      <c r="E277" s="241" t="s">
        <v>0</v>
      </c>
      <c r="F277" s="242"/>
      <c r="G277" s="242"/>
      <c r="H277" s="242"/>
      <c r="I277" s="242"/>
      <c r="J277" s="242"/>
      <c r="K277" s="242"/>
      <c r="L277" s="242"/>
      <c r="M277" s="242"/>
      <c r="N277" s="242"/>
      <c r="O277" s="242"/>
      <c r="P277" s="242"/>
    </row>
    <row r="278" spans="4:16" x14ac:dyDescent="0.2">
      <c r="D278" s="244">
        <v>40178</v>
      </c>
      <c r="E278" s="245">
        <v>40209</v>
      </c>
      <c r="F278" s="245">
        <v>40237</v>
      </c>
      <c r="G278" s="245">
        <v>40268</v>
      </c>
      <c r="H278" s="245">
        <v>40298</v>
      </c>
      <c r="I278" s="245">
        <v>40329</v>
      </c>
      <c r="J278" s="245">
        <v>40359</v>
      </c>
      <c r="K278" s="245">
        <v>40390</v>
      </c>
      <c r="L278" s="245">
        <v>40421</v>
      </c>
      <c r="M278" s="245">
        <v>40451</v>
      </c>
      <c r="N278" s="245">
        <v>40482</v>
      </c>
      <c r="O278" s="245">
        <v>40512</v>
      </c>
      <c r="P278" s="245">
        <v>40543</v>
      </c>
    </row>
    <row r="279" spans="4:16" ht="13.5" thickBot="1" x14ac:dyDescent="0.25">
      <c r="D279" s="240"/>
      <c r="E279" s="246">
        <v>1</v>
      </c>
      <c r="F279" s="246">
        <v>2</v>
      </c>
      <c r="G279" s="246">
        <v>3</v>
      </c>
      <c r="H279" s="246">
        <v>4</v>
      </c>
      <c r="I279" s="246">
        <v>5</v>
      </c>
      <c r="J279" s="246">
        <v>6</v>
      </c>
      <c r="K279" s="246">
        <v>7</v>
      </c>
      <c r="L279" s="246">
        <v>8</v>
      </c>
      <c r="M279" s="246">
        <v>9</v>
      </c>
      <c r="N279" s="246">
        <v>10</v>
      </c>
      <c r="O279" s="246">
        <v>11</v>
      </c>
      <c r="P279" s="246">
        <v>12</v>
      </c>
    </row>
    <row r="280" spans="4:16" ht="13.5" thickBot="1" x14ac:dyDescent="0.25">
      <c r="D280" s="249">
        <v>1</v>
      </c>
      <c r="E280" s="250">
        <v>1</v>
      </c>
      <c r="F280" s="251">
        <v>1</v>
      </c>
      <c r="G280" s="250">
        <v>1</v>
      </c>
      <c r="H280" s="251">
        <v>1</v>
      </c>
      <c r="I280" s="250">
        <v>1</v>
      </c>
      <c r="J280" s="251">
        <v>1</v>
      </c>
      <c r="K280" s="250">
        <v>1</v>
      </c>
      <c r="L280" s="251">
        <v>1</v>
      </c>
      <c r="M280" s="250">
        <v>1</v>
      </c>
      <c r="N280" s="251">
        <v>1</v>
      </c>
      <c r="O280" s="250">
        <v>1</v>
      </c>
      <c r="P280" s="251">
        <v>1</v>
      </c>
    </row>
    <row r="281" spans="4:16" ht="13.5" thickBot="1" x14ac:dyDescent="0.25">
      <c r="D281" s="249">
        <v>2</v>
      </c>
      <c r="E281" s="250">
        <v>1</v>
      </c>
      <c r="F281" s="251">
        <v>1</v>
      </c>
      <c r="G281" s="250">
        <v>1</v>
      </c>
      <c r="H281" s="251">
        <v>1</v>
      </c>
      <c r="I281" s="250">
        <v>1</v>
      </c>
      <c r="J281" s="251">
        <v>1</v>
      </c>
      <c r="K281" s="250">
        <v>1</v>
      </c>
      <c r="L281" s="251">
        <v>1</v>
      </c>
      <c r="M281" s="250">
        <v>1</v>
      </c>
      <c r="N281" s="251">
        <v>1</v>
      </c>
      <c r="O281" s="250">
        <v>1</v>
      </c>
      <c r="P281" s="251">
        <v>1</v>
      </c>
    </row>
    <row r="282" spans="4:16" ht="13.5" thickBot="1" x14ac:dyDescent="0.25">
      <c r="D282" s="249">
        <v>3</v>
      </c>
      <c r="E282" s="250">
        <v>1</v>
      </c>
      <c r="F282" s="251">
        <v>1</v>
      </c>
      <c r="G282" s="250">
        <v>1</v>
      </c>
      <c r="H282" s="251">
        <v>1</v>
      </c>
      <c r="I282" s="250">
        <v>1</v>
      </c>
      <c r="J282" s="251">
        <v>1</v>
      </c>
      <c r="K282" s="250">
        <v>1</v>
      </c>
      <c r="L282" s="251">
        <v>1</v>
      </c>
      <c r="M282" s="250">
        <v>1</v>
      </c>
      <c r="N282" s="251">
        <v>1</v>
      </c>
      <c r="O282" s="250">
        <v>1</v>
      </c>
      <c r="P282" s="251">
        <v>1</v>
      </c>
    </row>
    <row r="283" spans="4:16" ht="13.5" thickBot="1" x14ac:dyDescent="0.25">
      <c r="D283" s="249">
        <v>4</v>
      </c>
      <c r="E283" s="250">
        <v>1</v>
      </c>
      <c r="F283" s="251">
        <v>1</v>
      </c>
      <c r="G283" s="250">
        <v>1</v>
      </c>
      <c r="H283" s="251">
        <v>1</v>
      </c>
      <c r="I283" s="250">
        <v>1</v>
      </c>
      <c r="J283" s="251">
        <v>1</v>
      </c>
      <c r="K283" s="250">
        <v>1</v>
      </c>
      <c r="L283" s="251">
        <v>1</v>
      </c>
      <c r="M283" s="250">
        <v>1</v>
      </c>
      <c r="N283" s="251">
        <v>1</v>
      </c>
      <c r="O283" s="250">
        <v>1</v>
      </c>
      <c r="P283" s="251">
        <v>1</v>
      </c>
    </row>
    <row r="284" spans="4:16" ht="13.5" thickBot="1" x14ac:dyDescent="0.25">
      <c r="D284" s="249">
        <v>5</v>
      </c>
      <c r="E284" s="250">
        <v>1</v>
      </c>
      <c r="F284" s="251">
        <v>1</v>
      </c>
      <c r="G284" s="250">
        <v>1</v>
      </c>
      <c r="H284" s="251">
        <v>1</v>
      </c>
      <c r="I284" s="250">
        <v>1</v>
      </c>
      <c r="J284" s="251">
        <v>1</v>
      </c>
      <c r="K284" s="250">
        <v>1</v>
      </c>
      <c r="L284" s="251">
        <v>1</v>
      </c>
      <c r="M284" s="250">
        <v>1</v>
      </c>
      <c r="N284" s="251">
        <v>1</v>
      </c>
      <c r="O284" s="250">
        <v>1</v>
      </c>
      <c r="P284" s="251">
        <v>1</v>
      </c>
    </row>
    <row r="285" spans="4:16" ht="13.5" thickBot="1" x14ac:dyDescent="0.25">
      <c r="D285" s="249">
        <v>6</v>
      </c>
      <c r="E285" s="250">
        <v>1</v>
      </c>
      <c r="F285" s="251">
        <v>1</v>
      </c>
      <c r="G285" s="250">
        <v>1</v>
      </c>
      <c r="H285" s="251">
        <v>1</v>
      </c>
      <c r="I285" s="250">
        <v>1</v>
      </c>
      <c r="J285" s="251">
        <v>1</v>
      </c>
      <c r="K285" s="250">
        <v>1</v>
      </c>
      <c r="L285" s="251">
        <v>1</v>
      </c>
      <c r="M285" s="250">
        <v>1</v>
      </c>
      <c r="N285" s="251">
        <v>1</v>
      </c>
      <c r="O285" s="250">
        <v>1</v>
      </c>
      <c r="P285" s="251">
        <v>1</v>
      </c>
    </row>
    <row r="286" spans="4:16" ht="13.5" thickBot="1" x14ac:dyDescent="0.25">
      <c r="D286" s="249">
        <v>7</v>
      </c>
      <c r="E286" s="250">
        <v>1</v>
      </c>
      <c r="F286" s="251">
        <v>1</v>
      </c>
      <c r="G286" s="250">
        <v>1</v>
      </c>
      <c r="H286" s="251">
        <v>1</v>
      </c>
      <c r="I286" s="250">
        <v>1</v>
      </c>
      <c r="J286" s="251">
        <v>1</v>
      </c>
      <c r="K286" s="250">
        <v>1</v>
      </c>
      <c r="L286" s="251">
        <v>1</v>
      </c>
      <c r="M286" s="250">
        <v>1</v>
      </c>
      <c r="N286" s="251">
        <v>1</v>
      </c>
      <c r="O286" s="250">
        <v>1</v>
      </c>
      <c r="P286" s="251">
        <v>1</v>
      </c>
    </row>
    <row r="287" spans="4:16" ht="13.5" thickBot="1" x14ac:dyDescent="0.25">
      <c r="D287" s="249">
        <v>8</v>
      </c>
      <c r="E287" s="250">
        <v>1</v>
      </c>
      <c r="F287" s="251">
        <v>1</v>
      </c>
      <c r="G287" s="250">
        <v>1</v>
      </c>
      <c r="H287" s="251">
        <v>1</v>
      </c>
      <c r="I287" s="250">
        <v>1</v>
      </c>
      <c r="J287" s="251">
        <v>1</v>
      </c>
      <c r="K287" s="250">
        <v>1</v>
      </c>
      <c r="L287" s="251">
        <v>1</v>
      </c>
      <c r="M287" s="250">
        <v>1</v>
      </c>
      <c r="N287" s="251">
        <v>1</v>
      </c>
      <c r="O287" s="250">
        <v>1</v>
      </c>
      <c r="P287" s="251">
        <v>1</v>
      </c>
    </row>
    <row r="288" spans="4:16" ht="13.5" thickBot="1" x14ac:dyDescent="0.25">
      <c r="D288" s="249">
        <v>9</v>
      </c>
      <c r="E288" s="250">
        <v>1</v>
      </c>
      <c r="F288" s="251">
        <v>1</v>
      </c>
      <c r="G288" s="250">
        <v>1</v>
      </c>
      <c r="H288" s="251">
        <v>1</v>
      </c>
      <c r="I288" s="250">
        <v>1</v>
      </c>
      <c r="J288" s="251">
        <v>1</v>
      </c>
      <c r="K288" s="250">
        <v>1</v>
      </c>
      <c r="L288" s="251">
        <v>1</v>
      </c>
      <c r="M288" s="250">
        <v>1</v>
      </c>
      <c r="N288" s="251">
        <v>1</v>
      </c>
      <c r="O288" s="250">
        <v>1</v>
      </c>
      <c r="P288" s="251">
        <v>1</v>
      </c>
    </row>
    <row r="289" spans="4:16" ht="13.5" thickBot="1" x14ac:dyDescent="0.25">
      <c r="D289" s="249">
        <v>10</v>
      </c>
      <c r="E289" s="250">
        <v>1</v>
      </c>
      <c r="F289" s="251">
        <v>1</v>
      </c>
      <c r="G289" s="250">
        <v>1</v>
      </c>
      <c r="H289" s="251">
        <v>1</v>
      </c>
      <c r="I289" s="250">
        <v>1</v>
      </c>
      <c r="J289" s="251">
        <v>1</v>
      </c>
      <c r="K289" s="250">
        <v>1</v>
      </c>
      <c r="L289" s="251">
        <v>1</v>
      </c>
      <c r="M289" s="250">
        <v>1</v>
      </c>
      <c r="N289" s="251">
        <v>1</v>
      </c>
      <c r="O289" s="250">
        <v>1</v>
      </c>
      <c r="P289" s="251">
        <v>1</v>
      </c>
    </row>
    <row r="290" spans="4:16" ht="13.5" thickBot="1" x14ac:dyDescent="0.25">
      <c r="D290" s="249">
        <v>11</v>
      </c>
      <c r="E290" s="250">
        <v>1</v>
      </c>
      <c r="F290" s="251">
        <v>1</v>
      </c>
      <c r="G290" s="250">
        <v>1</v>
      </c>
      <c r="H290" s="251">
        <v>1</v>
      </c>
      <c r="I290" s="250">
        <v>1</v>
      </c>
      <c r="J290" s="251">
        <v>1</v>
      </c>
      <c r="K290" s="250">
        <v>1</v>
      </c>
      <c r="L290" s="251">
        <v>1</v>
      </c>
      <c r="M290" s="250">
        <v>1</v>
      </c>
      <c r="N290" s="251">
        <v>1</v>
      </c>
      <c r="O290" s="250">
        <v>1</v>
      </c>
      <c r="P290" s="251">
        <v>1</v>
      </c>
    </row>
    <row r="291" spans="4:16" ht="13.5" thickBot="1" x14ac:dyDescent="0.25">
      <c r="D291" s="249">
        <v>12</v>
      </c>
      <c r="E291" s="250">
        <v>1</v>
      </c>
      <c r="F291" s="251">
        <v>1</v>
      </c>
      <c r="G291" s="250">
        <v>1</v>
      </c>
      <c r="H291" s="251">
        <v>1</v>
      </c>
      <c r="I291" s="250">
        <v>1</v>
      </c>
      <c r="J291" s="251">
        <v>1</v>
      </c>
      <c r="K291" s="250">
        <v>1</v>
      </c>
      <c r="L291" s="251">
        <v>1</v>
      </c>
      <c r="M291" s="250">
        <v>1</v>
      </c>
      <c r="N291" s="251">
        <v>1</v>
      </c>
      <c r="O291" s="250">
        <v>1</v>
      </c>
      <c r="P291" s="251">
        <v>1</v>
      </c>
    </row>
    <row r="292" spans="4:16" ht="13.5" thickBot="1" x14ac:dyDescent="0.25">
      <c r="D292" s="249">
        <v>13</v>
      </c>
      <c r="E292" s="250">
        <v>1</v>
      </c>
      <c r="F292" s="251">
        <v>1</v>
      </c>
      <c r="G292" s="250">
        <v>1</v>
      </c>
      <c r="H292" s="251">
        <v>1</v>
      </c>
      <c r="I292" s="250">
        <v>1</v>
      </c>
      <c r="J292" s="251">
        <v>1</v>
      </c>
      <c r="K292" s="250">
        <v>1</v>
      </c>
      <c r="L292" s="251">
        <v>1</v>
      </c>
      <c r="M292" s="250">
        <v>1</v>
      </c>
      <c r="N292" s="251">
        <v>1</v>
      </c>
      <c r="O292" s="250">
        <v>1</v>
      </c>
      <c r="P292" s="251">
        <v>1</v>
      </c>
    </row>
    <row r="293" spans="4:16" ht="13.5" thickBot="1" x14ac:dyDescent="0.25">
      <c r="D293" s="249">
        <v>14</v>
      </c>
      <c r="E293" s="250">
        <v>1</v>
      </c>
      <c r="F293" s="251">
        <v>1</v>
      </c>
      <c r="G293" s="250">
        <v>1</v>
      </c>
      <c r="H293" s="251">
        <v>1</v>
      </c>
      <c r="I293" s="250">
        <v>1</v>
      </c>
      <c r="J293" s="251">
        <v>1</v>
      </c>
      <c r="K293" s="250">
        <v>1</v>
      </c>
      <c r="L293" s="251">
        <v>1</v>
      </c>
      <c r="M293" s="250">
        <v>1</v>
      </c>
      <c r="N293" s="251">
        <v>1</v>
      </c>
      <c r="O293" s="250">
        <v>1</v>
      </c>
      <c r="P293" s="251">
        <v>1</v>
      </c>
    </row>
    <row r="294" spans="4:16" ht="13.5" thickBot="1" x14ac:dyDescent="0.25">
      <c r="D294" s="249">
        <v>15</v>
      </c>
      <c r="E294" s="250">
        <v>1</v>
      </c>
      <c r="F294" s="251">
        <v>1</v>
      </c>
      <c r="G294" s="250">
        <v>1</v>
      </c>
      <c r="H294" s="251">
        <v>1</v>
      </c>
      <c r="I294" s="250">
        <v>1</v>
      </c>
      <c r="J294" s="251">
        <v>1</v>
      </c>
      <c r="K294" s="250">
        <v>1</v>
      </c>
      <c r="L294" s="251">
        <v>1</v>
      </c>
      <c r="M294" s="250">
        <v>1</v>
      </c>
      <c r="N294" s="251">
        <v>1</v>
      </c>
      <c r="O294" s="250">
        <v>1</v>
      </c>
      <c r="P294" s="251">
        <v>1</v>
      </c>
    </row>
    <row r="295" spans="4:16" ht="13.5" thickBot="1" x14ac:dyDescent="0.25">
      <c r="D295" s="249">
        <v>16</v>
      </c>
      <c r="E295" s="250">
        <v>1</v>
      </c>
      <c r="F295" s="251">
        <v>1</v>
      </c>
      <c r="G295" s="250">
        <v>1</v>
      </c>
      <c r="H295" s="251">
        <v>1</v>
      </c>
      <c r="I295" s="250">
        <v>1</v>
      </c>
      <c r="J295" s="251">
        <v>1</v>
      </c>
      <c r="K295" s="250">
        <v>1</v>
      </c>
      <c r="L295" s="251">
        <v>1</v>
      </c>
      <c r="M295" s="250">
        <v>1</v>
      </c>
      <c r="N295" s="251">
        <v>1</v>
      </c>
      <c r="O295" s="250">
        <v>1</v>
      </c>
      <c r="P295" s="251">
        <v>1</v>
      </c>
    </row>
    <row r="296" spans="4:16" ht="13.5" thickBot="1" x14ac:dyDescent="0.25">
      <c r="D296" s="249">
        <v>17</v>
      </c>
      <c r="E296" s="250">
        <v>1</v>
      </c>
      <c r="F296" s="251">
        <v>1</v>
      </c>
      <c r="G296" s="250">
        <v>1</v>
      </c>
      <c r="H296" s="251">
        <v>1</v>
      </c>
      <c r="I296" s="250">
        <v>1</v>
      </c>
      <c r="J296" s="251">
        <v>3</v>
      </c>
      <c r="K296" s="250">
        <v>3</v>
      </c>
      <c r="L296" s="251">
        <v>3</v>
      </c>
      <c r="M296" s="250">
        <v>3</v>
      </c>
      <c r="N296" s="251">
        <v>3</v>
      </c>
      <c r="O296" s="250">
        <v>1</v>
      </c>
      <c r="P296" s="251">
        <v>1</v>
      </c>
    </row>
    <row r="297" spans="4:16" ht="13.5" thickBot="1" x14ac:dyDescent="0.25">
      <c r="D297" s="249">
        <v>18</v>
      </c>
      <c r="E297" s="250">
        <v>2</v>
      </c>
      <c r="F297" s="250">
        <v>2</v>
      </c>
      <c r="G297" s="250">
        <v>2</v>
      </c>
      <c r="H297" s="250">
        <v>2</v>
      </c>
      <c r="I297" s="250">
        <v>2</v>
      </c>
      <c r="J297" s="251">
        <v>3</v>
      </c>
      <c r="K297" s="250">
        <v>3</v>
      </c>
      <c r="L297" s="251">
        <v>3</v>
      </c>
      <c r="M297" s="250">
        <v>3</v>
      </c>
      <c r="N297" s="251">
        <v>3</v>
      </c>
      <c r="O297" s="250">
        <v>2</v>
      </c>
      <c r="P297" s="250">
        <v>2</v>
      </c>
    </row>
    <row r="298" spans="4:16" ht="13.5" thickBot="1" x14ac:dyDescent="0.25">
      <c r="D298" s="249">
        <v>19</v>
      </c>
      <c r="E298" s="250">
        <v>2</v>
      </c>
      <c r="F298" s="250">
        <v>2</v>
      </c>
      <c r="G298" s="250">
        <v>2</v>
      </c>
      <c r="H298" s="250">
        <v>2</v>
      </c>
      <c r="I298" s="250">
        <v>2</v>
      </c>
      <c r="J298" s="251">
        <v>3</v>
      </c>
      <c r="K298" s="250">
        <v>3</v>
      </c>
      <c r="L298" s="251">
        <v>3</v>
      </c>
      <c r="M298" s="250">
        <v>3</v>
      </c>
      <c r="N298" s="251">
        <v>3</v>
      </c>
      <c r="O298" s="250">
        <v>2</v>
      </c>
      <c r="P298" s="250">
        <v>2</v>
      </c>
    </row>
    <row r="299" spans="4:16" ht="13.5" thickBot="1" x14ac:dyDescent="0.25">
      <c r="D299" s="249">
        <v>20</v>
      </c>
      <c r="E299" s="250">
        <v>2</v>
      </c>
      <c r="F299" s="250">
        <v>2</v>
      </c>
      <c r="G299" s="250">
        <v>2</v>
      </c>
      <c r="H299" s="250">
        <v>2</v>
      </c>
      <c r="I299" s="250">
        <v>2</v>
      </c>
      <c r="J299" s="251">
        <v>3</v>
      </c>
      <c r="K299" s="250">
        <v>3</v>
      </c>
      <c r="L299" s="251">
        <v>3</v>
      </c>
      <c r="M299" s="250">
        <v>3</v>
      </c>
      <c r="N299" s="251">
        <v>3</v>
      </c>
      <c r="O299" s="250">
        <v>2</v>
      </c>
      <c r="P299" s="250">
        <v>2</v>
      </c>
    </row>
    <row r="300" spans="4:16" ht="13.5" thickBot="1" x14ac:dyDescent="0.25">
      <c r="D300" s="249">
        <v>21</v>
      </c>
      <c r="E300" s="250">
        <v>2</v>
      </c>
      <c r="F300" s="250">
        <v>2</v>
      </c>
      <c r="G300" s="250">
        <v>2</v>
      </c>
      <c r="H300" s="250">
        <v>2</v>
      </c>
      <c r="I300" s="250">
        <v>2</v>
      </c>
      <c r="J300" s="251">
        <v>3</v>
      </c>
      <c r="K300" s="250">
        <v>3</v>
      </c>
      <c r="L300" s="251">
        <v>3</v>
      </c>
      <c r="M300" s="250">
        <v>3</v>
      </c>
      <c r="N300" s="251">
        <v>3</v>
      </c>
      <c r="O300" s="250">
        <v>2</v>
      </c>
      <c r="P300" s="250">
        <v>2</v>
      </c>
    </row>
    <row r="301" spans="4:16" ht="13.5" thickBot="1" x14ac:dyDescent="0.25">
      <c r="D301" s="249">
        <v>22</v>
      </c>
      <c r="E301" s="250">
        <v>2</v>
      </c>
      <c r="F301" s="250">
        <v>2</v>
      </c>
      <c r="G301" s="250">
        <v>2</v>
      </c>
      <c r="H301" s="250">
        <v>2</v>
      </c>
      <c r="I301" s="250">
        <v>2</v>
      </c>
      <c r="J301" s="251">
        <v>1</v>
      </c>
      <c r="K301" s="250">
        <v>1</v>
      </c>
      <c r="L301" s="251">
        <v>1</v>
      </c>
      <c r="M301" s="250">
        <v>1</v>
      </c>
      <c r="N301" s="251">
        <v>1</v>
      </c>
      <c r="O301" s="250">
        <v>2</v>
      </c>
      <c r="P301" s="250">
        <v>2</v>
      </c>
    </row>
    <row r="302" spans="4:16" ht="13.5" thickBot="1" x14ac:dyDescent="0.25">
      <c r="D302" s="249">
        <v>23</v>
      </c>
      <c r="E302" s="250">
        <v>1</v>
      </c>
      <c r="F302" s="251">
        <v>1</v>
      </c>
      <c r="G302" s="250">
        <v>1</v>
      </c>
      <c r="H302" s="251">
        <v>1</v>
      </c>
      <c r="I302" s="250">
        <v>1</v>
      </c>
      <c r="J302" s="251">
        <v>1</v>
      </c>
      <c r="K302" s="250">
        <v>1</v>
      </c>
      <c r="L302" s="251">
        <v>1</v>
      </c>
      <c r="M302" s="250">
        <v>1</v>
      </c>
      <c r="N302" s="251">
        <v>1</v>
      </c>
      <c r="O302" s="250">
        <v>1</v>
      </c>
      <c r="P302" s="251">
        <v>1</v>
      </c>
    </row>
    <row r="303" spans="4:16" x14ac:dyDescent="0.2">
      <c r="D303" s="249">
        <v>24</v>
      </c>
      <c r="E303" s="250">
        <v>1</v>
      </c>
      <c r="F303" s="251">
        <v>1</v>
      </c>
      <c r="G303" s="250">
        <v>1</v>
      </c>
      <c r="H303" s="251">
        <v>1</v>
      </c>
      <c r="I303" s="250">
        <v>1</v>
      </c>
      <c r="J303" s="251">
        <v>1</v>
      </c>
      <c r="K303" s="250">
        <v>1</v>
      </c>
      <c r="L303" s="251">
        <v>1</v>
      </c>
      <c r="M303" s="250">
        <v>1</v>
      </c>
      <c r="N303" s="251">
        <v>1</v>
      </c>
      <c r="O303" s="250">
        <v>1</v>
      </c>
      <c r="P303" s="251">
        <v>1</v>
      </c>
    </row>
    <row r="306" spans="4:16" x14ac:dyDescent="0.2">
      <c r="D306" s="239" t="s">
        <v>88</v>
      </c>
      <c r="E306" s="239"/>
      <c r="F306" s="239"/>
      <c r="G306" s="239"/>
      <c r="H306" s="239"/>
      <c r="I306" s="239"/>
      <c r="J306" s="239"/>
      <c r="K306" s="239"/>
      <c r="L306" s="239"/>
      <c r="M306" s="239"/>
      <c r="N306" s="239"/>
      <c r="O306" s="239"/>
      <c r="P306" s="239"/>
    </row>
    <row r="307" spans="4:16" x14ac:dyDescent="0.2">
      <c r="D307" s="240"/>
      <c r="E307" s="241" t="s">
        <v>0</v>
      </c>
      <c r="F307" s="242"/>
      <c r="G307" s="242"/>
      <c r="H307" s="242"/>
      <c r="I307" s="242"/>
      <c r="J307" s="242"/>
      <c r="K307" s="242"/>
      <c r="L307" s="242"/>
      <c r="M307" s="242"/>
      <c r="N307" s="242"/>
      <c r="O307" s="242"/>
      <c r="P307" s="242"/>
    </row>
    <row r="308" spans="4:16" x14ac:dyDescent="0.2">
      <c r="D308" s="244">
        <v>40178</v>
      </c>
      <c r="E308" s="245">
        <v>40209</v>
      </c>
      <c r="F308" s="245">
        <v>40237</v>
      </c>
      <c r="G308" s="245">
        <v>40268</v>
      </c>
      <c r="H308" s="245">
        <v>40298</v>
      </c>
      <c r="I308" s="245">
        <v>40329</v>
      </c>
      <c r="J308" s="245">
        <v>40359</v>
      </c>
      <c r="K308" s="245">
        <v>40390</v>
      </c>
      <c r="L308" s="245">
        <v>40421</v>
      </c>
      <c r="M308" s="245">
        <v>40451</v>
      </c>
      <c r="N308" s="245">
        <v>40482</v>
      </c>
      <c r="O308" s="245">
        <v>40512</v>
      </c>
      <c r="P308" s="245">
        <v>40543</v>
      </c>
    </row>
    <row r="309" spans="4:16" ht="13.5" thickBot="1" x14ac:dyDescent="0.25">
      <c r="D309" s="240"/>
      <c r="E309" s="246">
        <v>1</v>
      </c>
      <c r="F309" s="246">
        <v>2</v>
      </c>
      <c r="G309" s="246">
        <v>3</v>
      </c>
      <c r="H309" s="246">
        <v>4</v>
      </c>
      <c r="I309" s="246">
        <v>5</v>
      </c>
      <c r="J309" s="246">
        <v>6</v>
      </c>
      <c r="K309" s="246">
        <v>7</v>
      </c>
      <c r="L309" s="246">
        <v>8</v>
      </c>
      <c r="M309" s="246">
        <v>9</v>
      </c>
      <c r="N309" s="246">
        <v>10</v>
      </c>
      <c r="O309" s="246">
        <v>11</v>
      </c>
      <c r="P309" s="246">
        <v>12</v>
      </c>
    </row>
    <row r="310" spans="4:16" ht="13.5" thickBot="1" x14ac:dyDescent="0.25">
      <c r="D310" s="249">
        <v>1</v>
      </c>
      <c r="E310" s="250">
        <v>1</v>
      </c>
      <c r="F310" s="251">
        <v>1</v>
      </c>
      <c r="G310" s="250">
        <v>1</v>
      </c>
      <c r="H310" s="251">
        <v>1</v>
      </c>
      <c r="I310" s="250">
        <v>1</v>
      </c>
      <c r="J310" s="251">
        <v>1</v>
      </c>
      <c r="K310" s="250">
        <v>1</v>
      </c>
      <c r="L310" s="251">
        <v>1</v>
      </c>
      <c r="M310" s="250">
        <v>1</v>
      </c>
      <c r="N310" s="251">
        <v>1</v>
      </c>
      <c r="O310" s="250">
        <v>1</v>
      </c>
      <c r="P310" s="251">
        <v>1</v>
      </c>
    </row>
    <row r="311" spans="4:16" ht="13.5" thickBot="1" x14ac:dyDescent="0.25">
      <c r="D311" s="249">
        <v>2</v>
      </c>
      <c r="E311" s="250">
        <v>1</v>
      </c>
      <c r="F311" s="251">
        <v>1</v>
      </c>
      <c r="G311" s="250">
        <v>1</v>
      </c>
      <c r="H311" s="251">
        <v>1</v>
      </c>
      <c r="I311" s="250">
        <v>1</v>
      </c>
      <c r="J311" s="251">
        <v>1</v>
      </c>
      <c r="K311" s="250">
        <v>1</v>
      </c>
      <c r="L311" s="251">
        <v>1</v>
      </c>
      <c r="M311" s="250">
        <v>1</v>
      </c>
      <c r="N311" s="251">
        <v>1</v>
      </c>
      <c r="O311" s="250">
        <v>1</v>
      </c>
      <c r="P311" s="251">
        <v>1</v>
      </c>
    </row>
    <row r="312" spans="4:16" ht="13.5" thickBot="1" x14ac:dyDescent="0.25">
      <c r="D312" s="249">
        <v>3</v>
      </c>
      <c r="E312" s="250">
        <v>1</v>
      </c>
      <c r="F312" s="251">
        <v>1</v>
      </c>
      <c r="G312" s="250">
        <v>1</v>
      </c>
      <c r="H312" s="251">
        <v>1</v>
      </c>
      <c r="I312" s="250">
        <v>1</v>
      </c>
      <c r="J312" s="251">
        <v>1</v>
      </c>
      <c r="K312" s="250">
        <v>1</v>
      </c>
      <c r="L312" s="251">
        <v>1</v>
      </c>
      <c r="M312" s="250">
        <v>1</v>
      </c>
      <c r="N312" s="251">
        <v>1</v>
      </c>
      <c r="O312" s="250">
        <v>1</v>
      </c>
      <c r="P312" s="251">
        <v>1</v>
      </c>
    </row>
    <row r="313" spans="4:16" ht="13.5" thickBot="1" x14ac:dyDescent="0.25">
      <c r="D313" s="249">
        <v>4</v>
      </c>
      <c r="E313" s="250">
        <v>1</v>
      </c>
      <c r="F313" s="251">
        <v>1</v>
      </c>
      <c r="G313" s="250">
        <v>1</v>
      </c>
      <c r="H313" s="251">
        <v>1</v>
      </c>
      <c r="I313" s="250">
        <v>1</v>
      </c>
      <c r="J313" s="251">
        <v>1</v>
      </c>
      <c r="K313" s="250">
        <v>1</v>
      </c>
      <c r="L313" s="251">
        <v>1</v>
      </c>
      <c r="M313" s="250">
        <v>1</v>
      </c>
      <c r="N313" s="251">
        <v>1</v>
      </c>
      <c r="O313" s="250">
        <v>1</v>
      </c>
      <c r="P313" s="251">
        <v>1</v>
      </c>
    </row>
    <row r="314" spans="4:16" ht="13.5" thickBot="1" x14ac:dyDescent="0.25">
      <c r="D314" s="249">
        <v>5</v>
      </c>
      <c r="E314" s="250">
        <v>1</v>
      </c>
      <c r="F314" s="251">
        <v>1</v>
      </c>
      <c r="G314" s="250">
        <v>1</v>
      </c>
      <c r="H314" s="251">
        <v>1</v>
      </c>
      <c r="I314" s="250">
        <v>1</v>
      </c>
      <c r="J314" s="251">
        <v>1</v>
      </c>
      <c r="K314" s="250">
        <v>1</v>
      </c>
      <c r="L314" s="251">
        <v>1</v>
      </c>
      <c r="M314" s="250">
        <v>1</v>
      </c>
      <c r="N314" s="251">
        <v>1</v>
      </c>
      <c r="O314" s="250">
        <v>1</v>
      </c>
      <c r="P314" s="251">
        <v>1</v>
      </c>
    </row>
    <row r="315" spans="4:16" ht="13.5" thickBot="1" x14ac:dyDescent="0.25">
      <c r="D315" s="249">
        <v>6</v>
      </c>
      <c r="E315" s="250">
        <v>1</v>
      </c>
      <c r="F315" s="251">
        <v>1</v>
      </c>
      <c r="G315" s="250">
        <v>1</v>
      </c>
      <c r="H315" s="251">
        <v>1</v>
      </c>
      <c r="I315" s="250">
        <v>1</v>
      </c>
      <c r="J315" s="251">
        <v>1</v>
      </c>
      <c r="K315" s="250">
        <v>1</v>
      </c>
      <c r="L315" s="251">
        <v>1</v>
      </c>
      <c r="M315" s="250">
        <v>1</v>
      </c>
      <c r="N315" s="251">
        <v>1</v>
      </c>
      <c r="O315" s="250">
        <v>1</v>
      </c>
      <c r="P315" s="251">
        <v>1</v>
      </c>
    </row>
    <row r="316" spans="4:16" ht="13.5" thickBot="1" x14ac:dyDescent="0.25">
      <c r="D316" s="249">
        <v>7</v>
      </c>
      <c r="E316" s="250">
        <v>1</v>
      </c>
      <c r="F316" s="251">
        <v>1</v>
      </c>
      <c r="G316" s="250">
        <v>1</v>
      </c>
      <c r="H316" s="251">
        <v>1</v>
      </c>
      <c r="I316" s="250">
        <v>1</v>
      </c>
      <c r="J316" s="251">
        <v>1</v>
      </c>
      <c r="K316" s="250">
        <v>1</v>
      </c>
      <c r="L316" s="251">
        <v>1</v>
      </c>
      <c r="M316" s="250">
        <v>1</v>
      </c>
      <c r="N316" s="251">
        <v>1</v>
      </c>
      <c r="O316" s="250">
        <v>1</v>
      </c>
      <c r="P316" s="251">
        <v>1</v>
      </c>
    </row>
    <row r="317" spans="4:16" ht="13.5" thickBot="1" x14ac:dyDescent="0.25">
      <c r="D317" s="249">
        <v>8</v>
      </c>
      <c r="E317" s="250">
        <v>1</v>
      </c>
      <c r="F317" s="251">
        <v>1</v>
      </c>
      <c r="G317" s="250">
        <v>1</v>
      </c>
      <c r="H317" s="251">
        <v>1</v>
      </c>
      <c r="I317" s="250">
        <v>1</v>
      </c>
      <c r="J317" s="251">
        <v>1</v>
      </c>
      <c r="K317" s="250">
        <v>1</v>
      </c>
      <c r="L317" s="251">
        <v>1</v>
      </c>
      <c r="M317" s="250">
        <v>1</v>
      </c>
      <c r="N317" s="251">
        <v>1</v>
      </c>
      <c r="O317" s="250">
        <v>1</v>
      </c>
      <c r="P317" s="251">
        <v>1</v>
      </c>
    </row>
    <row r="318" spans="4:16" ht="13.5" thickBot="1" x14ac:dyDescent="0.25">
      <c r="D318" s="249">
        <v>9</v>
      </c>
      <c r="E318" s="250">
        <v>1</v>
      </c>
      <c r="F318" s="251">
        <v>1</v>
      </c>
      <c r="G318" s="250">
        <v>1</v>
      </c>
      <c r="H318" s="251">
        <v>1</v>
      </c>
      <c r="I318" s="250">
        <v>1</v>
      </c>
      <c r="J318" s="251">
        <v>1</v>
      </c>
      <c r="K318" s="250">
        <v>1</v>
      </c>
      <c r="L318" s="251">
        <v>1</v>
      </c>
      <c r="M318" s="250">
        <v>1</v>
      </c>
      <c r="N318" s="251">
        <v>1</v>
      </c>
      <c r="O318" s="250">
        <v>1</v>
      </c>
      <c r="P318" s="251">
        <v>1</v>
      </c>
    </row>
    <row r="319" spans="4:16" ht="13.5" thickBot="1" x14ac:dyDescent="0.25">
      <c r="D319" s="249">
        <v>10</v>
      </c>
      <c r="E319" s="250">
        <v>1</v>
      </c>
      <c r="F319" s="251">
        <v>1</v>
      </c>
      <c r="G319" s="250">
        <v>1</v>
      </c>
      <c r="H319" s="251">
        <v>1</v>
      </c>
      <c r="I319" s="250">
        <v>1</v>
      </c>
      <c r="J319" s="251">
        <v>1</v>
      </c>
      <c r="K319" s="250">
        <v>1</v>
      </c>
      <c r="L319" s="251">
        <v>1</v>
      </c>
      <c r="M319" s="250">
        <v>1</v>
      </c>
      <c r="N319" s="251">
        <v>1</v>
      </c>
      <c r="O319" s="250">
        <v>1</v>
      </c>
      <c r="P319" s="251">
        <v>1</v>
      </c>
    </row>
    <row r="320" spans="4:16" ht="13.5" thickBot="1" x14ac:dyDescent="0.25">
      <c r="D320" s="249">
        <v>11</v>
      </c>
      <c r="E320" s="250">
        <v>1</v>
      </c>
      <c r="F320" s="251">
        <v>1</v>
      </c>
      <c r="G320" s="250">
        <v>1</v>
      </c>
      <c r="H320" s="251">
        <v>1</v>
      </c>
      <c r="I320" s="250">
        <v>1</v>
      </c>
      <c r="J320" s="251">
        <v>1</v>
      </c>
      <c r="K320" s="250">
        <v>1</v>
      </c>
      <c r="L320" s="251">
        <v>1</v>
      </c>
      <c r="M320" s="250">
        <v>1</v>
      </c>
      <c r="N320" s="251">
        <v>1</v>
      </c>
      <c r="O320" s="250">
        <v>1</v>
      </c>
      <c r="P320" s="251">
        <v>1</v>
      </c>
    </row>
    <row r="321" spans="4:16" ht="13.5" thickBot="1" x14ac:dyDescent="0.25">
      <c r="D321" s="249">
        <v>12</v>
      </c>
      <c r="E321" s="250">
        <v>1</v>
      </c>
      <c r="F321" s="251">
        <v>1</v>
      </c>
      <c r="G321" s="250">
        <v>1</v>
      </c>
      <c r="H321" s="251">
        <v>1</v>
      </c>
      <c r="I321" s="250">
        <v>1</v>
      </c>
      <c r="J321" s="251">
        <v>1</v>
      </c>
      <c r="K321" s="250">
        <v>1</v>
      </c>
      <c r="L321" s="251">
        <v>1</v>
      </c>
      <c r="M321" s="250">
        <v>1</v>
      </c>
      <c r="N321" s="251">
        <v>1</v>
      </c>
      <c r="O321" s="250">
        <v>1</v>
      </c>
      <c r="P321" s="251">
        <v>1</v>
      </c>
    </row>
    <row r="322" spans="4:16" ht="13.5" thickBot="1" x14ac:dyDescent="0.25">
      <c r="D322" s="249">
        <v>13</v>
      </c>
      <c r="E322" s="250">
        <v>1</v>
      </c>
      <c r="F322" s="251">
        <v>1</v>
      </c>
      <c r="G322" s="250">
        <v>1</v>
      </c>
      <c r="H322" s="251">
        <v>1</v>
      </c>
      <c r="I322" s="250">
        <v>1</v>
      </c>
      <c r="J322" s="251">
        <v>1</v>
      </c>
      <c r="K322" s="250">
        <v>1</v>
      </c>
      <c r="L322" s="251">
        <v>1</v>
      </c>
      <c r="M322" s="250">
        <v>1</v>
      </c>
      <c r="N322" s="251">
        <v>1</v>
      </c>
      <c r="O322" s="250">
        <v>1</v>
      </c>
      <c r="P322" s="251">
        <v>1</v>
      </c>
    </row>
    <row r="323" spans="4:16" ht="13.5" thickBot="1" x14ac:dyDescent="0.25">
      <c r="D323" s="249">
        <v>14</v>
      </c>
      <c r="E323" s="250">
        <v>1</v>
      </c>
      <c r="F323" s="251">
        <v>1</v>
      </c>
      <c r="G323" s="250">
        <v>1</v>
      </c>
      <c r="H323" s="251">
        <v>1</v>
      </c>
      <c r="I323" s="250">
        <v>1</v>
      </c>
      <c r="J323" s="251">
        <v>1</v>
      </c>
      <c r="K323" s="250">
        <v>1</v>
      </c>
      <c r="L323" s="251">
        <v>1</v>
      </c>
      <c r="M323" s="250">
        <v>1</v>
      </c>
      <c r="N323" s="251">
        <v>1</v>
      </c>
      <c r="O323" s="250">
        <v>1</v>
      </c>
      <c r="P323" s="251">
        <v>1</v>
      </c>
    </row>
    <row r="324" spans="4:16" ht="13.5" thickBot="1" x14ac:dyDescent="0.25">
      <c r="D324" s="249">
        <v>15</v>
      </c>
      <c r="E324" s="250">
        <v>1</v>
      </c>
      <c r="F324" s="251">
        <v>1</v>
      </c>
      <c r="G324" s="250">
        <v>1</v>
      </c>
      <c r="H324" s="251">
        <v>1</v>
      </c>
      <c r="I324" s="250">
        <v>1</v>
      </c>
      <c r="J324" s="251">
        <v>1</v>
      </c>
      <c r="K324" s="250">
        <v>1</v>
      </c>
      <c r="L324" s="251">
        <v>1</v>
      </c>
      <c r="M324" s="250">
        <v>1</v>
      </c>
      <c r="N324" s="251">
        <v>1</v>
      </c>
      <c r="O324" s="250">
        <v>1</v>
      </c>
      <c r="P324" s="251">
        <v>1</v>
      </c>
    </row>
    <row r="325" spans="4:16" ht="13.5" thickBot="1" x14ac:dyDescent="0.25">
      <c r="D325" s="249">
        <v>16</v>
      </c>
      <c r="E325" s="250">
        <v>1</v>
      </c>
      <c r="F325" s="251">
        <v>1</v>
      </c>
      <c r="G325" s="250">
        <v>1</v>
      </c>
      <c r="H325" s="251">
        <v>1</v>
      </c>
      <c r="I325" s="250">
        <v>1</v>
      </c>
      <c r="J325" s="251">
        <v>1</v>
      </c>
      <c r="K325" s="250">
        <v>1</v>
      </c>
      <c r="L325" s="251">
        <v>1</v>
      </c>
      <c r="M325" s="250">
        <v>1</v>
      </c>
      <c r="N325" s="251">
        <v>1</v>
      </c>
      <c r="O325" s="250">
        <v>1</v>
      </c>
      <c r="P325" s="251">
        <v>1</v>
      </c>
    </row>
    <row r="326" spans="4:16" ht="13.5" thickBot="1" x14ac:dyDescent="0.25">
      <c r="D326" s="249">
        <v>17</v>
      </c>
      <c r="E326" s="250">
        <v>1</v>
      </c>
      <c r="F326" s="251">
        <v>1</v>
      </c>
      <c r="G326" s="250">
        <v>1</v>
      </c>
      <c r="H326" s="251">
        <v>1</v>
      </c>
      <c r="I326" s="250">
        <v>1</v>
      </c>
      <c r="J326" s="251">
        <v>1</v>
      </c>
      <c r="K326" s="250">
        <v>1</v>
      </c>
      <c r="L326" s="251">
        <v>1</v>
      </c>
      <c r="M326" s="250">
        <v>1</v>
      </c>
      <c r="N326" s="251">
        <v>1</v>
      </c>
      <c r="O326" s="250">
        <v>1</v>
      </c>
      <c r="P326" s="251">
        <v>1</v>
      </c>
    </row>
    <row r="327" spans="4:16" ht="13.5" thickBot="1" x14ac:dyDescent="0.25">
      <c r="D327" s="249">
        <v>18</v>
      </c>
      <c r="E327" s="250">
        <v>2</v>
      </c>
      <c r="F327" s="250">
        <v>2</v>
      </c>
      <c r="G327" s="250">
        <v>2</v>
      </c>
      <c r="H327" s="250">
        <v>2</v>
      </c>
      <c r="I327" s="250">
        <v>2</v>
      </c>
      <c r="J327" s="251">
        <v>3</v>
      </c>
      <c r="K327" s="250">
        <v>3</v>
      </c>
      <c r="L327" s="251">
        <v>3</v>
      </c>
      <c r="M327" s="250">
        <v>3</v>
      </c>
      <c r="N327" s="251">
        <v>3</v>
      </c>
      <c r="O327" s="250">
        <v>2</v>
      </c>
      <c r="P327" s="250">
        <v>2</v>
      </c>
    </row>
    <row r="328" spans="4:16" ht="13.5" thickBot="1" x14ac:dyDescent="0.25">
      <c r="D328" s="249">
        <v>19</v>
      </c>
      <c r="E328" s="250">
        <v>2</v>
      </c>
      <c r="F328" s="250">
        <v>2</v>
      </c>
      <c r="G328" s="250">
        <v>2</v>
      </c>
      <c r="H328" s="250">
        <v>2</v>
      </c>
      <c r="I328" s="250">
        <v>2</v>
      </c>
      <c r="J328" s="251">
        <v>3</v>
      </c>
      <c r="K328" s="250">
        <v>3</v>
      </c>
      <c r="L328" s="251">
        <v>3</v>
      </c>
      <c r="M328" s="250">
        <v>3</v>
      </c>
      <c r="N328" s="251">
        <v>3</v>
      </c>
      <c r="O328" s="250">
        <v>2</v>
      </c>
      <c r="P328" s="250">
        <v>2</v>
      </c>
    </row>
    <row r="329" spans="4:16" ht="13.5" thickBot="1" x14ac:dyDescent="0.25">
      <c r="D329" s="249">
        <v>20</v>
      </c>
      <c r="E329" s="250">
        <v>2</v>
      </c>
      <c r="F329" s="250">
        <v>2</v>
      </c>
      <c r="G329" s="250">
        <v>2</v>
      </c>
      <c r="H329" s="250">
        <v>2</v>
      </c>
      <c r="I329" s="250">
        <v>2</v>
      </c>
      <c r="J329" s="251">
        <v>3</v>
      </c>
      <c r="K329" s="250">
        <v>3</v>
      </c>
      <c r="L329" s="251">
        <v>3</v>
      </c>
      <c r="M329" s="250">
        <v>3</v>
      </c>
      <c r="N329" s="251">
        <v>3</v>
      </c>
      <c r="O329" s="250">
        <v>2</v>
      </c>
      <c r="P329" s="250">
        <v>2</v>
      </c>
    </row>
    <row r="330" spans="4:16" ht="13.5" thickBot="1" x14ac:dyDescent="0.25">
      <c r="D330" s="249">
        <v>21</v>
      </c>
      <c r="E330" s="250">
        <v>2</v>
      </c>
      <c r="F330" s="250">
        <v>2</v>
      </c>
      <c r="G330" s="250">
        <v>2</v>
      </c>
      <c r="H330" s="250">
        <v>2</v>
      </c>
      <c r="I330" s="250">
        <v>2</v>
      </c>
      <c r="J330" s="251">
        <v>3</v>
      </c>
      <c r="K330" s="250">
        <v>3</v>
      </c>
      <c r="L330" s="251">
        <v>3</v>
      </c>
      <c r="M330" s="250">
        <v>3</v>
      </c>
      <c r="N330" s="251">
        <v>3</v>
      </c>
      <c r="O330" s="250">
        <v>2</v>
      </c>
      <c r="P330" s="250">
        <v>2</v>
      </c>
    </row>
    <row r="331" spans="4:16" ht="13.5" thickBot="1" x14ac:dyDescent="0.25">
      <c r="D331" s="249">
        <v>22</v>
      </c>
      <c r="E331" s="250">
        <v>2</v>
      </c>
      <c r="F331" s="250">
        <v>2</v>
      </c>
      <c r="G331" s="250">
        <v>2</v>
      </c>
      <c r="H331" s="250">
        <v>2</v>
      </c>
      <c r="I331" s="250">
        <v>2</v>
      </c>
      <c r="J331" s="251">
        <v>3</v>
      </c>
      <c r="K331" s="250">
        <v>3</v>
      </c>
      <c r="L331" s="251">
        <v>3</v>
      </c>
      <c r="M331" s="250">
        <v>3</v>
      </c>
      <c r="N331" s="251">
        <v>3</v>
      </c>
      <c r="O331" s="250">
        <v>2</v>
      </c>
      <c r="P331" s="250">
        <v>2</v>
      </c>
    </row>
    <row r="332" spans="4:16" ht="13.5" thickBot="1" x14ac:dyDescent="0.25">
      <c r="D332" s="249">
        <v>23</v>
      </c>
      <c r="E332" s="250">
        <v>1</v>
      </c>
      <c r="F332" s="251">
        <v>1</v>
      </c>
      <c r="G332" s="250">
        <v>1</v>
      </c>
      <c r="H332" s="251">
        <v>1</v>
      </c>
      <c r="I332" s="250">
        <v>1</v>
      </c>
      <c r="J332" s="251">
        <v>1</v>
      </c>
      <c r="K332" s="250">
        <v>1</v>
      </c>
      <c r="L332" s="251">
        <v>1</v>
      </c>
      <c r="M332" s="250">
        <v>1</v>
      </c>
      <c r="N332" s="251">
        <v>1</v>
      </c>
      <c r="O332" s="250">
        <v>1</v>
      </c>
      <c r="P332" s="251">
        <v>1</v>
      </c>
    </row>
    <row r="333" spans="4:16" x14ac:dyDescent="0.2">
      <c r="D333" s="249">
        <v>24</v>
      </c>
      <c r="E333" s="250">
        <v>1</v>
      </c>
      <c r="F333" s="251">
        <v>1</v>
      </c>
      <c r="G333" s="250">
        <v>1</v>
      </c>
      <c r="H333" s="251">
        <v>1</v>
      </c>
      <c r="I333" s="250">
        <v>1</v>
      </c>
      <c r="J333" s="251">
        <v>1</v>
      </c>
      <c r="K333" s="250">
        <v>1</v>
      </c>
      <c r="L333" s="251">
        <v>1</v>
      </c>
      <c r="M333" s="250">
        <v>1</v>
      </c>
      <c r="N333" s="251">
        <v>1</v>
      </c>
      <c r="O333" s="250">
        <v>1</v>
      </c>
      <c r="P333" s="251">
        <v>1</v>
      </c>
    </row>
    <row r="336" spans="4:16" x14ac:dyDescent="0.2">
      <c r="D336" s="239" t="s">
        <v>89</v>
      </c>
      <c r="E336" s="239"/>
      <c r="F336" s="239"/>
      <c r="G336" s="239"/>
      <c r="H336" s="239"/>
      <c r="I336" s="239"/>
      <c r="J336" s="239"/>
      <c r="K336" s="239"/>
      <c r="L336" s="239"/>
      <c r="M336" s="239"/>
      <c r="N336" s="239"/>
      <c r="O336" s="239"/>
      <c r="P336" s="239"/>
    </row>
    <row r="337" spans="4:16" x14ac:dyDescent="0.2">
      <c r="D337" s="240"/>
      <c r="E337" s="241" t="s">
        <v>0</v>
      </c>
      <c r="F337" s="242"/>
      <c r="G337" s="242"/>
      <c r="H337" s="242"/>
      <c r="I337" s="242"/>
      <c r="J337" s="242"/>
      <c r="K337" s="242"/>
      <c r="L337" s="242"/>
      <c r="M337" s="242"/>
      <c r="N337" s="242"/>
      <c r="O337" s="242"/>
      <c r="P337" s="242"/>
    </row>
    <row r="338" spans="4:16" x14ac:dyDescent="0.2">
      <c r="D338" s="244">
        <v>40178</v>
      </c>
      <c r="E338" s="245">
        <v>40209</v>
      </c>
      <c r="F338" s="245">
        <v>40237</v>
      </c>
      <c r="G338" s="245">
        <v>40268</v>
      </c>
      <c r="H338" s="245">
        <v>40298</v>
      </c>
      <c r="I338" s="245">
        <v>40329</v>
      </c>
      <c r="J338" s="245">
        <v>40359</v>
      </c>
      <c r="K338" s="245">
        <v>40390</v>
      </c>
      <c r="L338" s="245">
        <v>40421</v>
      </c>
      <c r="M338" s="245">
        <v>40451</v>
      </c>
      <c r="N338" s="245">
        <v>40482</v>
      </c>
      <c r="O338" s="245">
        <v>40512</v>
      </c>
      <c r="P338" s="245">
        <v>40543</v>
      </c>
    </row>
    <row r="339" spans="4:16" ht="13.5" thickBot="1" x14ac:dyDescent="0.25">
      <c r="D339" s="240"/>
      <c r="E339" s="246">
        <v>1</v>
      </c>
      <c r="F339" s="246">
        <v>2</v>
      </c>
      <c r="G339" s="246">
        <v>3</v>
      </c>
      <c r="H339" s="246">
        <v>4</v>
      </c>
      <c r="I339" s="246">
        <v>5</v>
      </c>
      <c r="J339" s="246">
        <v>6</v>
      </c>
      <c r="K339" s="246">
        <v>7</v>
      </c>
      <c r="L339" s="246">
        <v>8</v>
      </c>
      <c r="M339" s="246">
        <v>9</v>
      </c>
      <c r="N339" s="246">
        <v>10</v>
      </c>
      <c r="O339" s="246">
        <v>11</v>
      </c>
      <c r="P339" s="246">
        <v>12</v>
      </c>
    </row>
    <row r="340" spans="4:16" ht="13.5" thickBot="1" x14ac:dyDescent="0.25">
      <c r="D340" s="249">
        <v>1</v>
      </c>
      <c r="E340" s="250">
        <v>1</v>
      </c>
      <c r="F340" s="251">
        <v>1</v>
      </c>
      <c r="G340" s="250">
        <v>1</v>
      </c>
      <c r="H340" s="251">
        <v>1</v>
      </c>
      <c r="I340" s="250">
        <v>1</v>
      </c>
      <c r="J340" s="251">
        <v>1</v>
      </c>
      <c r="K340" s="250">
        <v>1</v>
      </c>
      <c r="L340" s="251">
        <v>1</v>
      </c>
      <c r="M340" s="250">
        <v>1</v>
      </c>
      <c r="N340" s="251">
        <v>1</v>
      </c>
      <c r="O340" s="250">
        <v>1</v>
      </c>
      <c r="P340" s="251">
        <v>1</v>
      </c>
    </row>
    <row r="341" spans="4:16" ht="13.5" thickBot="1" x14ac:dyDescent="0.25">
      <c r="D341" s="249">
        <v>2</v>
      </c>
      <c r="E341" s="250">
        <v>1</v>
      </c>
      <c r="F341" s="251">
        <v>1</v>
      </c>
      <c r="G341" s="250">
        <v>1</v>
      </c>
      <c r="H341" s="251">
        <v>1</v>
      </c>
      <c r="I341" s="250">
        <v>1</v>
      </c>
      <c r="J341" s="251">
        <v>1</v>
      </c>
      <c r="K341" s="250">
        <v>1</v>
      </c>
      <c r="L341" s="251">
        <v>1</v>
      </c>
      <c r="M341" s="250">
        <v>1</v>
      </c>
      <c r="N341" s="251">
        <v>1</v>
      </c>
      <c r="O341" s="250">
        <v>1</v>
      </c>
      <c r="P341" s="251">
        <v>1</v>
      </c>
    </row>
    <row r="342" spans="4:16" ht="13.5" thickBot="1" x14ac:dyDescent="0.25">
      <c r="D342" s="249">
        <v>3</v>
      </c>
      <c r="E342" s="250">
        <v>1</v>
      </c>
      <c r="F342" s="251">
        <v>1</v>
      </c>
      <c r="G342" s="250">
        <v>1</v>
      </c>
      <c r="H342" s="251">
        <v>1</v>
      </c>
      <c r="I342" s="250">
        <v>1</v>
      </c>
      <c r="J342" s="251">
        <v>1</v>
      </c>
      <c r="K342" s="250">
        <v>1</v>
      </c>
      <c r="L342" s="251">
        <v>1</v>
      </c>
      <c r="M342" s="250">
        <v>1</v>
      </c>
      <c r="N342" s="251">
        <v>1</v>
      </c>
      <c r="O342" s="250">
        <v>1</v>
      </c>
      <c r="P342" s="251">
        <v>1</v>
      </c>
    </row>
    <row r="343" spans="4:16" ht="13.5" thickBot="1" x14ac:dyDescent="0.25">
      <c r="D343" s="249">
        <v>4</v>
      </c>
      <c r="E343" s="250">
        <v>1</v>
      </c>
      <c r="F343" s="251">
        <v>1</v>
      </c>
      <c r="G343" s="250">
        <v>1</v>
      </c>
      <c r="H343" s="251">
        <v>1</v>
      </c>
      <c r="I343" s="250">
        <v>1</v>
      </c>
      <c r="J343" s="251">
        <v>1</v>
      </c>
      <c r="K343" s="250">
        <v>1</v>
      </c>
      <c r="L343" s="251">
        <v>1</v>
      </c>
      <c r="M343" s="250">
        <v>1</v>
      </c>
      <c r="N343" s="251">
        <v>1</v>
      </c>
      <c r="O343" s="250">
        <v>1</v>
      </c>
      <c r="P343" s="251">
        <v>1</v>
      </c>
    </row>
    <row r="344" spans="4:16" ht="13.5" thickBot="1" x14ac:dyDescent="0.25">
      <c r="D344" s="249">
        <v>5</v>
      </c>
      <c r="E344" s="250">
        <v>1</v>
      </c>
      <c r="F344" s="251">
        <v>1</v>
      </c>
      <c r="G344" s="250">
        <v>1</v>
      </c>
      <c r="H344" s="251">
        <v>1</v>
      </c>
      <c r="I344" s="250">
        <v>1</v>
      </c>
      <c r="J344" s="251">
        <v>1</v>
      </c>
      <c r="K344" s="250">
        <v>1</v>
      </c>
      <c r="L344" s="251">
        <v>1</v>
      </c>
      <c r="M344" s="250">
        <v>1</v>
      </c>
      <c r="N344" s="251">
        <v>1</v>
      </c>
      <c r="O344" s="250">
        <v>1</v>
      </c>
      <c r="P344" s="251">
        <v>1</v>
      </c>
    </row>
    <row r="345" spans="4:16" ht="13.5" thickBot="1" x14ac:dyDescent="0.25">
      <c r="D345" s="249">
        <v>6</v>
      </c>
      <c r="E345" s="250">
        <v>1</v>
      </c>
      <c r="F345" s="251">
        <v>1</v>
      </c>
      <c r="G345" s="250">
        <v>1</v>
      </c>
      <c r="H345" s="251">
        <v>1</v>
      </c>
      <c r="I345" s="250">
        <v>1</v>
      </c>
      <c r="J345" s="251">
        <v>1</v>
      </c>
      <c r="K345" s="250">
        <v>1</v>
      </c>
      <c r="L345" s="251">
        <v>1</v>
      </c>
      <c r="M345" s="250">
        <v>1</v>
      </c>
      <c r="N345" s="251">
        <v>1</v>
      </c>
      <c r="O345" s="250">
        <v>1</v>
      </c>
      <c r="P345" s="251">
        <v>1</v>
      </c>
    </row>
    <row r="346" spans="4:16" ht="13.5" thickBot="1" x14ac:dyDescent="0.25">
      <c r="D346" s="249">
        <v>7</v>
      </c>
      <c r="E346" s="250">
        <v>1</v>
      </c>
      <c r="F346" s="251">
        <v>1</v>
      </c>
      <c r="G346" s="250">
        <v>1</v>
      </c>
      <c r="H346" s="251">
        <v>1</v>
      </c>
      <c r="I346" s="250">
        <v>1</v>
      </c>
      <c r="J346" s="251">
        <v>1</v>
      </c>
      <c r="K346" s="250">
        <v>1</v>
      </c>
      <c r="L346" s="251">
        <v>1</v>
      </c>
      <c r="M346" s="250">
        <v>1</v>
      </c>
      <c r="N346" s="251">
        <v>1</v>
      </c>
      <c r="O346" s="250">
        <v>1</v>
      </c>
      <c r="P346" s="251">
        <v>1</v>
      </c>
    </row>
    <row r="347" spans="4:16" ht="13.5" thickBot="1" x14ac:dyDescent="0.25">
      <c r="D347" s="249">
        <v>8</v>
      </c>
      <c r="E347" s="250">
        <v>1</v>
      </c>
      <c r="F347" s="251">
        <v>1</v>
      </c>
      <c r="G347" s="250">
        <v>1</v>
      </c>
      <c r="H347" s="251">
        <v>1</v>
      </c>
      <c r="I347" s="250">
        <v>1</v>
      </c>
      <c r="J347" s="251">
        <v>1</v>
      </c>
      <c r="K347" s="250">
        <v>1</v>
      </c>
      <c r="L347" s="251">
        <v>1</v>
      </c>
      <c r="M347" s="250">
        <v>1</v>
      </c>
      <c r="N347" s="251">
        <v>1</v>
      </c>
      <c r="O347" s="250">
        <v>1</v>
      </c>
      <c r="P347" s="251">
        <v>1</v>
      </c>
    </row>
    <row r="348" spans="4:16" ht="13.5" thickBot="1" x14ac:dyDescent="0.25">
      <c r="D348" s="249">
        <v>9</v>
      </c>
      <c r="E348" s="250">
        <v>1</v>
      </c>
      <c r="F348" s="251">
        <v>1</v>
      </c>
      <c r="G348" s="250">
        <v>1</v>
      </c>
      <c r="H348" s="251">
        <v>1</v>
      </c>
      <c r="I348" s="250">
        <v>1</v>
      </c>
      <c r="J348" s="251">
        <v>1</v>
      </c>
      <c r="K348" s="250">
        <v>1</v>
      </c>
      <c r="L348" s="251">
        <v>1</v>
      </c>
      <c r="M348" s="250">
        <v>1</v>
      </c>
      <c r="N348" s="251">
        <v>1</v>
      </c>
      <c r="O348" s="250">
        <v>1</v>
      </c>
      <c r="P348" s="251">
        <v>1</v>
      </c>
    </row>
    <row r="349" spans="4:16" ht="13.5" thickBot="1" x14ac:dyDescent="0.25">
      <c r="D349" s="249">
        <v>10</v>
      </c>
      <c r="E349" s="250">
        <v>1</v>
      </c>
      <c r="F349" s="251">
        <v>1</v>
      </c>
      <c r="G349" s="250">
        <v>1</v>
      </c>
      <c r="H349" s="251">
        <v>1</v>
      </c>
      <c r="I349" s="250">
        <v>1</v>
      </c>
      <c r="J349" s="251">
        <v>1</v>
      </c>
      <c r="K349" s="250">
        <v>1</v>
      </c>
      <c r="L349" s="251">
        <v>1</v>
      </c>
      <c r="M349" s="250">
        <v>1</v>
      </c>
      <c r="N349" s="251">
        <v>1</v>
      </c>
      <c r="O349" s="250">
        <v>1</v>
      </c>
      <c r="P349" s="251">
        <v>1</v>
      </c>
    </row>
    <row r="350" spans="4:16" ht="13.5" thickBot="1" x14ac:dyDescent="0.25">
      <c r="D350" s="249">
        <v>11</v>
      </c>
      <c r="E350" s="250">
        <v>1</v>
      </c>
      <c r="F350" s="251">
        <v>1</v>
      </c>
      <c r="G350" s="250">
        <v>1</v>
      </c>
      <c r="H350" s="251">
        <v>1</v>
      </c>
      <c r="I350" s="250">
        <v>1</v>
      </c>
      <c r="J350" s="251">
        <v>1</v>
      </c>
      <c r="K350" s="250">
        <v>1</v>
      </c>
      <c r="L350" s="251">
        <v>1</v>
      </c>
      <c r="M350" s="250">
        <v>1</v>
      </c>
      <c r="N350" s="251">
        <v>1</v>
      </c>
      <c r="O350" s="250">
        <v>1</v>
      </c>
      <c r="P350" s="251">
        <v>1</v>
      </c>
    </row>
    <row r="351" spans="4:16" ht="13.5" thickBot="1" x14ac:dyDescent="0.25">
      <c r="D351" s="249">
        <v>12</v>
      </c>
      <c r="E351" s="250">
        <v>1</v>
      </c>
      <c r="F351" s="251">
        <v>1</v>
      </c>
      <c r="G351" s="250">
        <v>1</v>
      </c>
      <c r="H351" s="251">
        <v>1</v>
      </c>
      <c r="I351" s="250">
        <v>1</v>
      </c>
      <c r="J351" s="251">
        <v>1</v>
      </c>
      <c r="K351" s="250">
        <v>1</v>
      </c>
      <c r="L351" s="251">
        <v>1</v>
      </c>
      <c r="M351" s="250">
        <v>1</v>
      </c>
      <c r="N351" s="251">
        <v>1</v>
      </c>
      <c r="O351" s="250">
        <v>1</v>
      </c>
      <c r="P351" s="251">
        <v>1</v>
      </c>
    </row>
    <row r="352" spans="4:16" ht="13.5" thickBot="1" x14ac:dyDescent="0.25">
      <c r="D352" s="249">
        <v>13</v>
      </c>
      <c r="E352" s="250">
        <v>1</v>
      </c>
      <c r="F352" s="251">
        <v>1</v>
      </c>
      <c r="G352" s="250">
        <v>1</v>
      </c>
      <c r="H352" s="251">
        <v>1</v>
      </c>
      <c r="I352" s="250">
        <v>1</v>
      </c>
      <c r="J352" s="251">
        <v>1</v>
      </c>
      <c r="K352" s="250">
        <v>1</v>
      </c>
      <c r="L352" s="251">
        <v>1</v>
      </c>
      <c r="M352" s="250">
        <v>1</v>
      </c>
      <c r="N352" s="251">
        <v>1</v>
      </c>
      <c r="O352" s="250">
        <v>1</v>
      </c>
      <c r="P352" s="251">
        <v>1</v>
      </c>
    </row>
    <row r="353" spans="4:16" ht="13.5" thickBot="1" x14ac:dyDescent="0.25">
      <c r="D353" s="249">
        <v>14</v>
      </c>
      <c r="E353" s="250">
        <v>1</v>
      </c>
      <c r="F353" s="251">
        <v>1</v>
      </c>
      <c r="G353" s="250">
        <v>1</v>
      </c>
      <c r="H353" s="251">
        <v>1</v>
      </c>
      <c r="I353" s="250">
        <v>1</v>
      </c>
      <c r="J353" s="251">
        <v>1</v>
      </c>
      <c r="K353" s="250">
        <v>1</v>
      </c>
      <c r="L353" s="251">
        <v>1</v>
      </c>
      <c r="M353" s="250">
        <v>1</v>
      </c>
      <c r="N353" s="251">
        <v>1</v>
      </c>
      <c r="O353" s="250">
        <v>1</v>
      </c>
      <c r="P353" s="251">
        <v>1</v>
      </c>
    </row>
    <row r="354" spans="4:16" ht="13.5" thickBot="1" x14ac:dyDescent="0.25">
      <c r="D354" s="249">
        <v>15</v>
      </c>
      <c r="E354" s="250">
        <v>1</v>
      </c>
      <c r="F354" s="251">
        <v>1</v>
      </c>
      <c r="G354" s="250">
        <v>1</v>
      </c>
      <c r="H354" s="251">
        <v>1</v>
      </c>
      <c r="I354" s="250">
        <v>1</v>
      </c>
      <c r="J354" s="251">
        <v>1</v>
      </c>
      <c r="K354" s="250">
        <v>1</v>
      </c>
      <c r="L354" s="251">
        <v>1</v>
      </c>
      <c r="M354" s="250">
        <v>1</v>
      </c>
      <c r="N354" s="251">
        <v>1</v>
      </c>
      <c r="O354" s="250">
        <v>1</v>
      </c>
      <c r="P354" s="251">
        <v>1</v>
      </c>
    </row>
    <row r="355" spans="4:16" ht="13.5" thickBot="1" x14ac:dyDescent="0.25">
      <c r="D355" s="249">
        <v>16</v>
      </c>
      <c r="E355" s="250">
        <v>1</v>
      </c>
      <c r="F355" s="251">
        <v>1</v>
      </c>
      <c r="G355" s="250">
        <v>1</v>
      </c>
      <c r="H355" s="251">
        <v>1</v>
      </c>
      <c r="I355" s="250">
        <v>1</v>
      </c>
      <c r="J355" s="251">
        <v>1</v>
      </c>
      <c r="K355" s="250">
        <v>1</v>
      </c>
      <c r="L355" s="251">
        <v>1</v>
      </c>
      <c r="M355" s="250">
        <v>1</v>
      </c>
      <c r="N355" s="251">
        <v>1</v>
      </c>
      <c r="O355" s="250">
        <v>1</v>
      </c>
      <c r="P355" s="251">
        <v>1</v>
      </c>
    </row>
    <row r="356" spans="4:16" ht="13.5" thickBot="1" x14ac:dyDescent="0.25">
      <c r="D356" s="249">
        <v>17</v>
      </c>
      <c r="E356" s="250">
        <v>1</v>
      </c>
      <c r="F356" s="251">
        <v>1</v>
      </c>
      <c r="G356" s="250">
        <v>1</v>
      </c>
      <c r="H356" s="251">
        <v>1</v>
      </c>
      <c r="I356" s="250">
        <v>1</v>
      </c>
      <c r="J356" s="251">
        <v>1</v>
      </c>
      <c r="K356" s="250">
        <v>1</v>
      </c>
      <c r="L356" s="251">
        <v>1</v>
      </c>
      <c r="M356" s="250">
        <v>1</v>
      </c>
      <c r="N356" s="251">
        <v>1</v>
      </c>
      <c r="O356" s="250">
        <v>1</v>
      </c>
      <c r="P356" s="251">
        <v>1</v>
      </c>
    </row>
    <row r="357" spans="4:16" ht="13.5" thickBot="1" x14ac:dyDescent="0.25">
      <c r="D357" s="249">
        <v>18</v>
      </c>
      <c r="E357" s="250">
        <v>2</v>
      </c>
      <c r="F357" s="250">
        <v>2</v>
      </c>
      <c r="G357" s="250">
        <v>2</v>
      </c>
      <c r="H357" s="250">
        <v>2</v>
      </c>
      <c r="I357" s="250">
        <v>2</v>
      </c>
      <c r="J357" s="251">
        <v>3</v>
      </c>
      <c r="K357" s="250">
        <v>3</v>
      </c>
      <c r="L357" s="251">
        <v>3</v>
      </c>
      <c r="M357" s="250">
        <v>3</v>
      </c>
      <c r="N357" s="251">
        <v>3</v>
      </c>
      <c r="O357" s="250">
        <v>2</v>
      </c>
      <c r="P357" s="250">
        <v>2</v>
      </c>
    </row>
    <row r="358" spans="4:16" ht="13.5" thickBot="1" x14ac:dyDescent="0.25">
      <c r="D358" s="249">
        <v>19</v>
      </c>
      <c r="E358" s="250">
        <v>2</v>
      </c>
      <c r="F358" s="250">
        <v>2</v>
      </c>
      <c r="G358" s="250">
        <v>2</v>
      </c>
      <c r="H358" s="250">
        <v>2</v>
      </c>
      <c r="I358" s="250">
        <v>2</v>
      </c>
      <c r="J358" s="251">
        <v>3</v>
      </c>
      <c r="K358" s="250">
        <v>3</v>
      </c>
      <c r="L358" s="251">
        <v>3</v>
      </c>
      <c r="M358" s="250">
        <v>3</v>
      </c>
      <c r="N358" s="251">
        <v>3</v>
      </c>
      <c r="O358" s="250">
        <v>2</v>
      </c>
      <c r="P358" s="250">
        <v>2</v>
      </c>
    </row>
    <row r="359" spans="4:16" ht="13.5" thickBot="1" x14ac:dyDescent="0.25">
      <c r="D359" s="249">
        <v>20</v>
      </c>
      <c r="E359" s="250">
        <v>2</v>
      </c>
      <c r="F359" s="250">
        <v>2</v>
      </c>
      <c r="G359" s="250">
        <v>2</v>
      </c>
      <c r="H359" s="250">
        <v>2</v>
      </c>
      <c r="I359" s="250">
        <v>2</v>
      </c>
      <c r="J359" s="251">
        <v>3</v>
      </c>
      <c r="K359" s="250">
        <v>3</v>
      </c>
      <c r="L359" s="251">
        <v>3</v>
      </c>
      <c r="M359" s="250">
        <v>3</v>
      </c>
      <c r="N359" s="251">
        <v>3</v>
      </c>
      <c r="O359" s="250">
        <v>2</v>
      </c>
      <c r="P359" s="250">
        <v>2</v>
      </c>
    </row>
    <row r="360" spans="4:16" ht="13.5" thickBot="1" x14ac:dyDescent="0.25">
      <c r="D360" s="249">
        <v>21</v>
      </c>
      <c r="E360" s="250">
        <v>2</v>
      </c>
      <c r="F360" s="250">
        <v>2</v>
      </c>
      <c r="G360" s="250">
        <v>2</v>
      </c>
      <c r="H360" s="250">
        <v>2</v>
      </c>
      <c r="I360" s="250">
        <v>2</v>
      </c>
      <c r="J360" s="251">
        <v>3</v>
      </c>
      <c r="K360" s="250">
        <v>3</v>
      </c>
      <c r="L360" s="251">
        <v>3</v>
      </c>
      <c r="M360" s="250">
        <v>3</v>
      </c>
      <c r="N360" s="251">
        <v>3</v>
      </c>
      <c r="O360" s="250">
        <v>2</v>
      </c>
      <c r="P360" s="250">
        <v>2</v>
      </c>
    </row>
    <row r="361" spans="4:16" ht="13.5" thickBot="1" x14ac:dyDescent="0.25">
      <c r="D361" s="249">
        <v>22</v>
      </c>
      <c r="E361" s="250">
        <v>2</v>
      </c>
      <c r="F361" s="250">
        <v>2</v>
      </c>
      <c r="G361" s="250">
        <v>2</v>
      </c>
      <c r="H361" s="250">
        <v>2</v>
      </c>
      <c r="I361" s="250">
        <v>2</v>
      </c>
      <c r="J361" s="251">
        <v>1</v>
      </c>
      <c r="K361" s="250">
        <v>1</v>
      </c>
      <c r="L361" s="251">
        <v>1</v>
      </c>
      <c r="M361" s="250">
        <v>1</v>
      </c>
      <c r="N361" s="251">
        <v>1</v>
      </c>
      <c r="O361" s="250">
        <v>2</v>
      </c>
      <c r="P361" s="250">
        <v>2</v>
      </c>
    </row>
    <row r="362" spans="4:16" ht="13.5" thickBot="1" x14ac:dyDescent="0.25">
      <c r="D362" s="249">
        <v>23</v>
      </c>
      <c r="E362" s="250">
        <v>1</v>
      </c>
      <c r="F362" s="251">
        <v>1</v>
      </c>
      <c r="G362" s="250">
        <v>1</v>
      </c>
      <c r="H362" s="251">
        <v>1</v>
      </c>
      <c r="I362" s="250">
        <v>1</v>
      </c>
      <c r="J362" s="251">
        <v>1</v>
      </c>
      <c r="K362" s="250">
        <v>1</v>
      </c>
      <c r="L362" s="251">
        <v>1</v>
      </c>
      <c r="M362" s="250">
        <v>1</v>
      </c>
      <c r="N362" s="251">
        <v>1</v>
      </c>
      <c r="O362" s="250">
        <v>1</v>
      </c>
      <c r="P362" s="251">
        <v>1</v>
      </c>
    </row>
    <row r="363" spans="4:16" x14ac:dyDescent="0.2">
      <c r="D363" s="249">
        <v>24</v>
      </c>
      <c r="E363" s="250">
        <v>1</v>
      </c>
      <c r="F363" s="251">
        <v>1</v>
      </c>
      <c r="G363" s="250">
        <v>1</v>
      </c>
      <c r="H363" s="251">
        <v>1</v>
      </c>
      <c r="I363" s="250">
        <v>1</v>
      </c>
      <c r="J363" s="251">
        <v>1</v>
      </c>
      <c r="K363" s="250">
        <v>1</v>
      </c>
      <c r="L363" s="251">
        <v>1</v>
      </c>
      <c r="M363" s="250">
        <v>1</v>
      </c>
      <c r="N363" s="251">
        <v>1</v>
      </c>
      <c r="O363" s="250">
        <v>1</v>
      </c>
      <c r="P363" s="251">
        <v>1</v>
      </c>
    </row>
    <row r="365" spans="4:16" x14ac:dyDescent="0.2">
      <c r="D365" s="239" t="s">
        <v>90</v>
      </c>
      <c r="E365" s="239"/>
      <c r="F365" s="239"/>
      <c r="G365" s="239"/>
      <c r="H365" s="239"/>
      <c r="I365" s="239"/>
      <c r="J365" s="239"/>
      <c r="K365" s="239"/>
      <c r="L365" s="239"/>
      <c r="M365" s="239"/>
      <c r="N365" s="239"/>
      <c r="O365" s="239"/>
      <c r="P365" s="239"/>
    </row>
    <row r="366" spans="4:16" x14ac:dyDescent="0.2">
      <c r="D366" s="240"/>
      <c r="E366" s="241" t="s">
        <v>0</v>
      </c>
      <c r="F366" s="242"/>
      <c r="G366" s="242"/>
      <c r="H366" s="242"/>
      <c r="I366" s="242"/>
      <c r="J366" s="242"/>
      <c r="K366" s="242"/>
      <c r="L366" s="242"/>
      <c r="M366" s="242"/>
      <c r="N366" s="242"/>
      <c r="O366" s="242"/>
      <c r="P366" s="242"/>
    </row>
    <row r="367" spans="4:16" x14ac:dyDescent="0.2">
      <c r="D367" s="244">
        <v>40178</v>
      </c>
      <c r="E367" s="245">
        <v>40209</v>
      </c>
      <c r="F367" s="245">
        <v>40237</v>
      </c>
      <c r="G367" s="245">
        <v>40268</v>
      </c>
      <c r="H367" s="245">
        <v>40298</v>
      </c>
      <c r="I367" s="245">
        <v>40329</v>
      </c>
      <c r="J367" s="245">
        <v>40359</v>
      </c>
      <c r="K367" s="245">
        <v>40390</v>
      </c>
      <c r="L367" s="245">
        <v>40421</v>
      </c>
      <c r="M367" s="245">
        <v>40451</v>
      </c>
      <c r="N367" s="245">
        <v>40482</v>
      </c>
      <c r="O367" s="245">
        <v>40512</v>
      </c>
      <c r="P367" s="245">
        <v>40543</v>
      </c>
    </row>
    <row r="368" spans="4:16" ht="13.5" thickBot="1" x14ac:dyDescent="0.25">
      <c r="D368" s="240"/>
      <c r="E368" s="246">
        <v>1</v>
      </c>
      <c r="F368" s="246">
        <v>2</v>
      </c>
      <c r="G368" s="246">
        <v>3</v>
      </c>
      <c r="H368" s="246">
        <v>4</v>
      </c>
      <c r="I368" s="246">
        <v>5</v>
      </c>
      <c r="J368" s="246">
        <v>6</v>
      </c>
      <c r="K368" s="246">
        <v>7</v>
      </c>
      <c r="L368" s="246">
        <v>8</v>
      </c>
      <c r="M368" s="246">
        <v>9</v>
      </c>
      <c r="N368" s="246">
        <v>10</v>
      </c>
      <c r="O368" s="246">
        <v>11</v>
      </c>
      <c r="P368" s="246">
        <v>12</v>
      </c>
    </row>
    <row r="369" spans="4:16" ht="13.5" thickBot="1" x14ac:dyDescent="0.25">
      <c r="D369" s="249">
        <v>1</v>
      </c>
      <c r="E369" s="250">
        <v>1</v>
      </c>
      <c r="F369" s="251">
        <v>1</v>
      </c>
      <c r="G369" s="250">
        <v>1</v>
      </c>
      <c r="H369" s="251">
        <v>1</v>
      </c>
      <c r="I369" s="250">
        <v>1</v>
      </c>
      <c r="J369" s="251">
        <v>1</v>
      </c>
      <c r="K369" s="250">
        <v>1</v>
      </c>
      <c r="L369" s="251">
        <v>1</v>
      </c>
      <c r="M369" s="250">
        <v>1</v>
      </c>
      <c r="N369" s="251">
        <v>1</v>
      </c>
      <c r="O369" s="250">
        <v>1</v>
      </c>
      <c r="P369" s="251">
        <v>1</v>
      </c>
    </row>
    <row r="370" spans="4:16" ht="13.5" thickBot="1" x14ac:dyDescent="0.25">
      <c r="D370" s="249">
        <v>2</v>
      </c>
      <c r="E370" s="250">
        <v>1</v>
      </c>
      <c r="F370" s="251">
        <v>1</v>
      </c>
      <c r="G370" s="250">
        <v>1</v>
      </c>
      <c r="H370" s="251">
        <v>1</v>
      </c>
      <c r="I370" s="250">
        <v>1</v>
      </c>
      <c r="J370" s="251">
        <v>1</v>
      </c>
      <c r="K370" s="250">
        <v>1</v>
      </c>
      <c r="L370" s="251">
        <v>1</v>
      </c>
      <c r="M370" s="250">
        <v>1</v>
      </c>
      <c r="N370" s="251">
        <v>1</v>
      </c>
      <c r="O370" s="250">
        <v>1</v>
      </c>
      <c r="P370" s="251">
        <v>1</v>
      </c>
    </row>
    <row r="371" spans="4:16" ht="13.5" thickBot="1" x14ac:dyDescent="0.25">
      <c r="D371" s="249">
        <v>3</v>
      </c>
      <c r="E371" s="250">
        <v>1</v>
      </c>
      <c r="F371" s="251">
        <v>1</v>
      </c>
      <c r="G371" s="250">
        <v>1</v>
      </c>
      <c r="H371" s="251">
        <v>1</v>
      </c>
      <c r="I371" s="250">
        <v>1</v>
      </c>
      <c r="J371" s="251">
        <v>1</v>
      </c>
      <c r="K371" s="250">
        <v>1</v>
      </c>
      <c r="L371" s="251">
        <v>1</v>
      </c>
      <c r="M371" s="250">
        <v>1</v>
      </c>
      <c r="N371" s="251">
        <v>1</v>
      </c>
      <c r="O371" s="250">
        <v>1</v>
      </c>
      <c r="P371" s="251">
        <v>1</v>
      </c>
    </row>
    <row r="372" spans="4:16" ht="13.5" thickBot="1" x14ac:dyDescent="0.25">
      <c r="D372" s="249">
        <v>4</v>
      </c>
      <c r="E372" s="250">
        <v>1</v>
      </c>
      <c r="F372" s="251">
        <v>1</v>
      </c>
      <c r="G372" s="250">
        <v>1</v>
      </c>
      <c r="H372" s="251">
        <v>1</v>
      </c>
      <c r="I372" s="250">
        <v>1</v>
      </c>
      <c r="J372" s="251">
        <v>1</v>
      </c>
      <c r="K372" s="250">
        <v>1</v>
      </c>
      <c r="L372" s="251">
        <v>1</v>
      </c>
      <c r="M372" s="250">
        <v>1</v>
      </c>
      <c r="N372" s="251">
        <v>1</v>
      </c>
      <c r="O372" s="250">
        <v>1</v>
      </c>
      <c r="P372" s="251">
        <v>1</v>
      </c>
    </row>
    <row r="373" spans="4:16" ht="13.5" thickBot="1" x14ac:dyDescent="0.25">
      <c r="D373" s="249">
        <v>5</v>
      </c>
      <c r="E373" s="250">
        <v>1</v>
      </c>
      <c r="F373" s="251">
        <v>1</v>
      </c>
      <c r="G373" s="250">
        <v>1</v>
      </c>
      <c r="H373" s="251">
        <v>1</v>
      </c>
      <c r="I373" s="250">
        <v>1</v>
      </c>
      <c r="J373" s="251">
        <v>1</v>
      </c>
      <c r="K373" s="250">
        <v>1</v>
      </c>
      <c r="L373" s="251">
        <v>1</v>
      </c>
      <c r="M373" s="250">
        <v>1</v>
      </c>
      <c r="N373" s="251">
        <v>1</v>
      </c>
      <c r="O373" s="250">
        <v>1</v>
      </c>
      <c r="P373" s="251">
        <v>1</v>
      </c>
    </row>
    <row r="374" spans="4:16" ht="13.5" thickBot="1" x14ac:dyDescent="0.25">
      <c r="D374" s="249">
        <v>6</v>
      </c>
      <c r="E374" s="250">
        <v>1</v>
      </c>
      <c r="F374" s="251">
        <v>1</v>
      </c>
      <c r="G374" s="250">
        <v>1</v>
      </c>
      <c r="H374" s="251">
        <v>1</v>
      </c>
      <c r="I374" s="250">
        <v>1</v>
      </c>
      <c r="J374" s="251">
        <v>1</v>
      </c>
      <c r="K374" s="250">
        <v>1</v>
      </c>
      <c r="L374" s="251">
        <v>1</v>
      </c>
      <c r="M374" s="250">
        <v>1</v>
      </c>
      <c r="N374" s="251">
        <v>1</v>
      </c>
      <c r="O374" s="250">
        <v>1</v>
      </c>
      <c r="P374" s="251">
        <v>1</v>
      </c>
    </row>
    <row r="375" spans="4:16" ht="13.5" thickBot="1" x14ac:dyDescent="0.25">
      <c r="D375" s="249">
        <v>7</v>
      </c>
      <c r="E375" s="250">
        <v>1</v>
      </c>
      <c r="F375" s="251">
        <v>1</v>
      </c>
      <c r="G375" s="250">
        <v>1</v>
      </c>
      <c r="H375" s="251">
        <v>1</v>
      </c>
      <c r="I375" s="250">
        <v>1</v>
      </c>
      <c r="J375" s="251">
        <v>1</v>
      </c>
      <c r="K375" s="250">
        <v>1</v>
      </c>
      <c r="L375" s="251">
        <v>1</v>
      </c>
      <c r="M375" s="250">
        <v>1</v>
      </c>
      <c r="N375" s="251">
        <v>1</v>
      </c>
      <c r="O375" s="250">
        <v>1</v>
      </c>
      <c r="P375" s="251">
        <v>1</v>
      </c>
    </row>
    <row r="376" spans="4:16" ht="13.5" thickBot="1" x14ac:dyDescent="0.25">
      <c r="D376" s="249">
        <v>8</v>
      </c>
      <c r="E376" s="250">
        <v>1</v>
      </c>
      <c r="F376" s="251">
        <v>1</v>
      </c>
      <c r="G376" s="250">
        <v>1</v>
      </c>
      <c r="H376" s="251">
        <v>1</v>
      </c>
      <c r="I376" s="250">
        <v>1</v>
      </c>
      <c r="J376" s="251">
        <v>1</v>
      </c>
      <c r="K376" s="250">
        <v>1</v>
      </c>
      <c r="L376" s="251">
        <v>1</v>
      </c>
      <c r="M376" s="250">
        <v>1</v>
      </c>
      <c r="N376" s="251">
        <v>1</v>
      </c>
      <c r="O376" s="250">
        <v>1</v>
      </c>
      <c r="P376" s="251">
        <v>1</v>
      </c>
    </row>
    <row r="377" spans="4:16" ht="13.5" thickBot="1" x14ac:dyDescent="0.25">
      <c r="D377" s="249">
        <v>9</v>
      </c>
      <c r="E377" s="250">
        <v>1</v>
      </c>
      <c r="F377" s="251">
        <v>1</v>
      </c>
      <c r="G377" s="250">
        <v>1</v>
      </c>
      <c r="H377" s="251">
        <v>1</v>
      </c>
      <c r="I377" s="250">
        <v>1</v>
      </c>
      <c r="J377" s="251">
        <v>1</v>
      </c>
      <c r="K377" s="250">
        <v>1</v>
      </c>
      <c r="L377" s="251">
        <v>1</v>
      </c>
      <c r="M377" s="250">
        <v>1</v>
      </c>
      <c r="N377" s="251">
        <v>1</v>
      </c>
      <c r="O377" s="250">
        <v>1</v>
      </c>
      <c r="P377" s="251">
        <v>1</v>
      </c>
    </row>
    <row r="378" spans="4:16" ht="13.5" thickBot="1" x14ac:dyDescent="0.25">
      <c r="D378" s="249">
        <v>10</v>
      </c>
      <c r="E378" s="250">
        <v>1</v>
      </c>
      <c r="F378" s="251">
        <v>1</v>
      </c>
      <c r="G378" s="250">
        <v>1</v>
      </c>
      <c r="H378" s="251">
        <v>1</v>
      </c>
      <c r="I378" s="250">
        <v>1</v>
      </c>
      <c r="J378" s="251">
        <v>1</v>
      </c>
      <c r="K378" s="250">
        <v>1</v>
      </c>
      <c r="L378" s="251">
        <v>1</v>
      </c>
      <c r="M378" s="250">
        <v>1</v>
      </c>
      <c r="N378" s="251">
        <v>1</v>
      </c>
      <c r="O378" s="250">
        <v>1</v>
      </c>
      <c r="P378" s="251">
        <v>1</v>
      </c>
    </row>
    <row r="379" spans="4:16" ht="13.5" thickBot="1" x14ac:dyDescent="0.25">
      <c r="D379" s="249">
        <v>11</v>
      </c>
      <c r="E379" s="250">
        <v>1</v>
      </c>
      <c r="F379" s="251">
        <v>1</v>
      </c>
      <c r="G379" s="250">
        <v>1</v>
      </c>
      <c r="H379" s="251">
        <v>1</v>
      </c>
      <c r="I379" s="250">
        <v>1</v>
      </c>
      <c r="J379" s="251">
        <v>1</v>
      </c>
      <c r="K379" s="250">
        <v>1</v>
      </c>
      <c r="L379" s="251">
        <v>1</v>
      </c>
      <c r="M379" s="250">
        <v>1</v>
      </c>
      <c r="N379" s="251">
        <v>1</v>
      </c>
      <c r="O379" s="250">
        <v>1</v>
      </c>
      <c r="P379" s="251">
        <v>1</v>
      </c>
    </row>
    <row r="380" spans="4:16" ht="13.5" thickBot="1" x14ac:dyDescent="0.25">
      <c r="D380" s="249">
        <v>12</v>
      </c>
      <c r="E380" s="250">
        <v>1</v>
      </c>
      <c r="F380" s="251">
        <v>1</v>
      </c>
      <c r="G380" s="250">
        <v>1</v>
      </c>
      <c r="H380" s="251">
        <v>1</v>
      </c>
      <c r="I380" s="250">
        <v>1</v>
      </c>
      <c r="J380" s="251">
        <v>1</v>
      </c>
      <c r="K380" s="250">
        <v>1</v>
      </c>
      <c r="L380" s="251">
        <v>1</v>
      </c>
      <c r="M380" s="250">
        <v>1</v>
      </c>
      <c r="N380" s="251">
        <v>1</v>
      </c>
      <c r="O380" s="250">
        <v>1</v>
      </c>
      <c r="P380" s="251">
        <v>1</v>
      </c>
    </row>
    <row r="381" spans="4:16" ht="13.5" thickBot="1" x14ac:dyDescent="0.25">
      <c r="D381" s="249">
        <v>13</v>
      </c>
      <c r="E381" s="250">
        <v>1</v>
      </c>
      <c r="F381" s="251">
        <v>1</v>
      </c>
      <c r="G381" s="250">
        <v>1</v>
      </c>
      <c r="H381" s="251">
        <v>1</v>
      </c>
      <c r="I381" s="250">
        <v>1</v>
      </c>
      <c r="J381" s="251">
        <v>1</v>
      </c>
      <c r="K381" s="250">
        <v>1</v>
      </c>
      <c r="L381" s="251">
        <v>1</v>
      </c>
      <c r="M381" s="250">
        <v>1</v>
      </c>
      <c r="N381" s="251">
        <v>1</v>
      </c>
      <c r="O381" s="250">
        <v>1</v>
      </c>
      <c r="P381" s="251">
        <v>1</v>
      </c>
    </row>
    <row r="382" spans="4:16" ht="13.5" thickBot="1" x14ac:dyDescent="0.25">
      <c r="D382" s="249">
        <v>14</v>
      </c>
      <c r="E382" s="250">
        <v>1</v>
      </c>
      <c r="F382" s="251">
        <v>1</v>
      </c>
      <c r="G382" s="250">
        <v>1</v>
      </c>
      <c r="H382" s="251">
        <v>1</v>
      </c>
      <c r="I382" s="250">
        <v>1</v>
      </c>
      <c r="J382" s="251">
        <v>1</v>
      </c>
      <c r="K382" s="250">
        <v>1</v>
      </c>
      <c r="L382" s="251">
        <v>1</v>
      </c>
      <c r="M382" s="250">
        <v>1</v>
      </c>
      <c r="N382" s="251">
        <v>1</v>
      </c>
      <c r="O382" s="250">
        <v>1</v>
      </c>
      <c r="P382" s="251">
        <v>1</v>
      </c>
    </row>
    <row r="383" spans="4:16" ht="13.5" thickBot="1" x14ac:dyDescent="0.25">
      <c r="D383" s="249">
        <v>15</v>
      </c>
      <c r="E383" s="250">
        <v>3</v>
      </c>
      <c r="F383" s="250">
        <v>3</v>
      </c>
      <c r="G383" s="250">
        <v>3</v>
      </c>
      <c r="H383" s="250">
        <v>3</v>
      </c>
      <c r="I383" s="250">
        <v>3</v>
      </c>
      <c r="J383" s="251">
        <v>1</v>
      </c>
      <c r="K383" s="250">
        <v>1</v>
      </c>
      <c r="L383" s="251">
        <v>1</v>
      </c>
      <c r="M383" s="250">
        <v>1</v>
      </c>
      <c r="N383" s="251">
        <v>1</v>
      </c>
      <c r="O383" s="250">
        <v>3</v>
      </c>
      <c r="P383" s="250">
        <v>3</v>
      </c>
    </row>
    <row r="384" spans="4:16" ht="13.5" thickBot="1" x14ac:dyDescent="0.25">
      <c r="D384" s="249">
        <v>16</v>
      </c>
      <c r="E384" s="250">
        <v>3</v>
      </c>
      <c r="F384" s="250">
        <v>3</v>
      </c>
      <c r="G384" s="250">
        <v>3</v>
      </c>
      <c r="H384" s="250">
        <v>3</v>
      </c>
      <c r="I384" s="250">
        <v>3</v>
      </c>
      <c r="J384" s="251">
        <v>3</v>
      </c>
      <c r="K384" s="250">
        <v>3</v>
      </c>
      <c r="L384" s="251">
        <v>3</v>
      </c>
      <c r="M384" s="250">
        <v>3</v>
      </c>
      <c r="N384" s="251">
        <v>3</v>
      </c>
      <c r="O384" s="250">
        <v>3</v>
      </c>
      <c r="P384" s="250">
        <v>3</v>
      </c>
    </row>
    <row r="385" spans="4:16" ht="13.5" thickBot="1" x14ac:dyDescent="0.25">
      <c r="D385" s="249">
        <v>17</v>
      </c>
      <c r="E385" s="250">
        <v>3</v>
      </c>
      <c r="F385" s="250">
        <v>3</v>
      </c>
      <c r="G385" s="250">
        <v>3</v>
      </c>
      <c r="H385" s="250">
        <v>3</v>
      </c>
      <c r="I385" s="250">
        <v>3</v>
      </c>
      <c r="J385" s="251">
        <v>3</v>
      </c>
      <c r="K385" s="250">
        <v>3</v>
      </c>
      <c r="L385" s="251">
        <v>3</v>
      </c>
      <c r="M385" s="250">
        <v>3</v>
      </c>
      <c r="N385" s="251">
        <v>3</v>
      </c>
      <c r="O385" s="250">
        <v>3</v>
      </c>
      <c r="P385" s="250">
        <v>3</v>
      </c>
    </row>
    <row r="386" spans="4:16" ht="13.5" thickBot="1" x14ac:dyDescent="0.25">
      <c r="D386" s="249">
        <v>18</v>
      </c>
      <c r="E386" s="250">
        <v>1</v>
      </c>
      <c r="F386" s="251">
        <v>1</v>
      </c>
      <c r="G386" s="250">
        <v>1</v>
      </c>
      <c r="H386" s="251">
        <v>1</v>
      </c>
      <c r="I386" s="250">
        <v>1</v>
      </c>
      <c r="J386" s="251">
        <v>3</v>
      </c>
      <c r="K386" s="250">
        <v>3</v>
      </c>
      <c r="L386" s="251">
        <v>3</v>
      </c>
      <c r="M386" s="250">
        <v>3</v>
      </c>
      <c r="N386" s="251">
        <v>3</v>
      </c>
      <c r="O386" s="250">
        <v>1</v>
      </c>
      <c r="P386" s="251">
        <v>1</v>
      </c>
    </row>
    <row r="387" spans="4:16" ht="13.5" thickBot="1" x14ac:dyDescent="0.25">
      <c r="D387" s="249">
        <v>19</v>
      </c>
      <c r="E387" s="250">
        <v>1</v>
      </c>
      <c r="F387" s="251">
        <v>1</v>
      </c>
      <c r="G387" s="250">
        <v>1</v>
      </c>
      <c r="H387" s="251">
        <v>1</v>
      </c>
      <c r="I387" s="250">
        <v>1</v>
      </c>
      <c r="J387" s="251">
        <v>3</v>
      </c>
      <c r="K387" s="250">
        <v>3</v>
      </c>
      <c r="L387" s="251">
        <v>3</v>
      </c>
      <c r="M387" s="250">
        <v>3</v>
      </c>
      <c r="N387" s="251">
        <v>3</v>
      </c>
      <c r="O387" s="250">
        <v>1</v>
      </c>
      <c r="P387" s="251">
        <v>1</v>
      </c>
    </row>
    <row r="388" spans="4:16" ht="13.5" thickBot="1" x14ac:dyDescent="0.25">
      <c r="D388" s="249">
        <v>20</v>
      </c>
      <c r="E388" s="250">
        <v>1</v>
      </c>
      <c r="F388" s="251">
        <v>1</v>
      </c>
      <c r="G388" s="250">
        <v>1</v>
      </c>
      <c r="H388" s="251">
        <v>1</v>
      </c>
      <c r="I388" s="250">
        <v>1</v>
      </c>
      <c r="J388" s="251">
        <v>1</v>
      </c>
      <c r="K388" s="250">
        <v>1</v>
      </c>
      <c r="L388" s="251">
        <v>1</v>
      </c>
      <c r="M388" s="250">
        <v>1</v>
      </c>
      <c r="N388" s="251">
        <v>1</v>
      </c>
      <c r="O388" s="250">
        <v>1</v>
      </c>
      <c r="P388" s="251">
        <v>1</v>
      </c>
    </row>
    <row r="389" spans="4:16" ht="13.5" thickBot="1" x14ac:dyDescent="0.25">
      <c r="D389" s="249">
        <v>21</v>
      </c>
      <c r="E389" s="250">
        <v>1</v>
      </c>
      <c r="F389" s="251">
        <v>1</v>
      </c>
      <c r="G389" s="250">
        <v>1</v>
      </c>
      <c r="H389" s="251">
        <v>1</v>
      </c>
      <c r="I389" s="250">
        <v>1</v>
      </c>
      <c r="J389" s="251">
        <v>1</v>
      </c>
      <c r="K389" s="250">
        <v>1</v>
      </c>
      <c r="L389" s="251">
        <v>1</v>
      </c>
      <c r="M389" s="250">
        <v>1</v>
      </c>
      <c r="N389" s="251">
        <v>1</v>
      </c>
      <c r="O389" s="250">
        <v>1</v>
      </c>
      <c r="P389" s="251">
        <v>1</v>
      </c>
    </row>
    <row r="390" spans="4:16" ht="13.5" thickBot="1" x14ac:dyDescent="0.25">
      <c r="D390" s="249">
        <v>22</v>
      </c>
      <c r="E390" s="250">
        <v>1</v>
      </c>
      <c r="F390" s="251">
        <v>1</v>
      </c>
      <c r="G390" s="250">
        <v>1</v>
      </c>
      <c r="H390" s="251">
        <v>1</v>
      </c>
      <c r="I390" s="250">
        <v>1</v>
      </c>
      <c r="J390" s="251">
        <v>1</v>
      </c>
      <c r="K390" s="250">
        <v>1</v>
      </c>
      <c r="L390" s="251">
        <v>1</v>
      </c>
      <c r="M390" s="250">
        <v>1</v>
      </c>
      <c r="N390" s="251">
        <v>1</v>
      </c>
      <c r="O390" s="250">
        <v>1</v>
      </c>
      <c r="P390" s="251">
        <v>1</v>
      </c>
    </row>
    <row r="391" spans="4:16" ht="13.5" thickBot="1" x14ac:dyDescent="0.25">
      <c r="D391" s="249">
        <v>23</v>
      </c>
      <c r="E391" s="250">
        <v>1</v>
      </c>
      <c r="F391" s="251">
        <v>1</v>
      </c>
      <c r="G391" s="250">
        <v>1</v>
      </c>
      <c r="H391" s="251">
        <v>1</v>
      </c>
      <c r="I391" s="250">
        <v>1</v>
      </c>
      <c r="J391" s="251">
        <v>1</v>
      </c>
      <c r="K391" s="250">
        <v>1</v>
      </c>
      <c r="L391" s="251">
        <v>1</v>
      </c>
      <c r="M391" s="250">
        <v>1</v>
      </c>
      <c r="N391" s="251">
        <v>1</v>
      </c>
      <c r="O391" s="250">
        <v>1</v>
      </c>
      <c r="P391" s="251">
        <v>1</v>
      </c>
    </row>
    <row r="392" spans="4:16" x14ac:dyDescent="0.2">
      <c r="D392" s="249">
        <v>24</v>
      </c>
      <c r="E392" s="250">
        <v>1</v>
      </c>
      <c r="F392" s="251">
        <v>1</v>
      </c>
      <c r="G392" s="250">
        <v>1</v>
      </c>
      <c r="H392" s="251">
        <v>1</v>
      </c>
      <c r="I392" s="250">
        <v>1</v>
      </c>
      <c r="J392" s="251">
        <v>1</v>
      </c>
      <c r="K392" s="250">
        <v>1</v>
      </c>
      <c r="L392" s="251">
        <v>1</v>
      </c>
      <c r="M392" s="250">
        <v>1</v>
      </c>
      <c r="N392" s="251">
        <v>1</v>
      </c>
      <c r="O392" s="250">
        <v>1</v>
      </c>
      <c r="P392" s="251">
        <v>1</v>
      </c>
    </row>
    <row r="394" spans="4:16" x14ac:dyDescent="0.2">
      <c r="D394" s="239" t="s">
        <v>91</v>
      </c>
      <c r="E394" s="239"/>
      <c r="F394" s="239"/>
      <c r="G394" s="239"/>
      <c r="H394" s="239"/>
      <c r="I394" s="239"/>
      <c r="J394" s="239"/>
      <c r="K394" s="239"/>
      <c r="L394" s="239"/>
      <c r="M394" s="239"/>
      <c r="N394" s="239"/>
      <c r="O394" s="239"/>
      <c r="P394" s="239"/>
    </row>
    <row r="395" spans="4:16" x14ac:dyDescent="0.2">
      <c r="D395" s="240"/>
      <c r="E395" s="241" t="s">
        <v>0</v>
      </c>
      <c r="F395" s="242"/>
      <c r="G395" s="242"/>
      <c r="H395" s="242"/>
      <c r="I395" s="242"/>
      <c r="J395" s="242"/>
      <c r="K395" s="242"/>
      <c r="L395" s="242"/>
      <c r="M395" s="242"/>
      <c r="N395" s="242"/>
      <c r="O395" s="242"/>
      <c r="P395" s="242"/>
    </row>
    <row r="396" spans="4:16" x14ac:dyDescent="0.2">
      <c r="D396" s="244">
        <v>40178</v>
      </c>
      <c r="E396" s="245">
        <v>40209</v>
      </c>
      <c r="F396" s="245">
        <v>40237</v>
      </c>
      <c r="G396" s="245">
        <v>40268</v>
      </c>
      <c r="H396" s="245">
        <v>40298</v>
      </c>
      <c r="I396" s="245">
        <v>40329</v>
      </c>
      <c r="J396" s="245">
        <v>40359</v>
      </c>
      <c r="K396" s="245">
        <v>40390</v>
      </c>
      <c r="L396" s="245">
        <v>40421</v>
      </c>
      <c r="M396" s="245">
        <v>40451</v>
      </c>
      <c r="N396" s="245">
        <v>40482</v>
      </c>
      <c r="O396" s="245">
        <v>40512</v>
      </c>
      <c r="P396" s="245">
        <v>40543</v>
      </c>
    </row>
    <row r="397" spans="4:16" ht="13.5" thickBot="1" x14ac:dyDescent="0.25">
      <c r="D397" s="240"/>
      <c r="E397" s="246">
        <v>1</v>
      </c>
      <c r="F397" s="246">
        <v>2</v>
      </c>
      <c r="G397" s="246">
        <v>3</v>
      </c>
      <c r="H397" s="246">
        <v>4</v>
      </c>
      <c r="I397" s="246">
        <v>5</v>
      </c>
      <c r="J397" s="246">
        <v>6</v>
      </c>
      <c r="K397" s="246">
        <v>7</v>
      </c>
      <c r="L397" s="246">
        <v>8</v>
      </c>
      <c r="M397" s="246">
        <v>9</v>
      </c>
      <c r="N397" s="246">
        <v>10</v>
      </c>
      <c r="O397" s="246">
        <v>11</v>
      </c>
      <c r="P397" s="246">
        <v>12</v>
      </c>
    </row>
    <row r="398" spans="4:16" ht="13.5" thickBot="1" x14ac:dyDescent="0.25">
      <c r="D398" s="249">
        <v>1</v>
      </c>
      <c r="E398" s="250">
        <v>1</v>
      </c>
      <c r="F398" s="251">
        <v>1</v>
      </c>
      <c r="G398" s="250">
        <v>1</v>
      </c>
      <c r="H398" s="251">
        <v>1</v>
      </c>
      <c r="I398" s="250">
        <v>1</v>
      </c>
      <c r="J398" s="251">
        <v>1</v>
      </c>
      <c r="K398" s="250">
        <v>1</v>
      </c>
      <c r="L398" s="251">
        <v>1</v>
      </c>
      <c r="M398" s="250">
        <v>1</v>
      </c>
      <c r="N398" s="251">
        <v>1</v>
      </c>
      <c r="O398" s="250">
        <v>1</v>
      </c>
      <c r="P398" s="251">
        <v>1</v>
      </c>
    </row>
    <row r="399" spans="4:16" ht="13.5" thickBot="1" x14ac:dyDescent="0.25">
      <c r="D399" s="249">
        <v>2</v>
      </c>
      <c r="E399" s="250">
        <v>1</v>
      </c>
      <c r="F399" s="251">
        <v>1</v>
      </c>
      <c r="G399" s="250">
        <v>1</v>
      </c>
      <c r="H399" s="251">
        <v>1</v>
      </c>
      <c r="I399" s="250">
        <v>1</v>
      </c>
      <c r="J399" s="251">
        <v>1</v>
      </c>
      <c r="K399" s="250">
        <v>1</v>
      </c>
      <c r="L399" s="251">
        <v>1</v>
      </c>
      <c r="M399" s="250">
        <v>1</v>
      </c>
      <c r="N399" s="251">
        <v>1</v>
      </c>
      <c r="O399" s="250">
        <v>1</v>
      </c>
      <c r="P399" s="251">
        <v>1</v>
      </c>
    </row>
    <row r="400" spans="4:16" ht="13.5" thickBot="1" x14ac:dyDescent="0.25">
      <c r="D400" s="249">
        <v>3</v>
      </c>
      <c r="E400" s="250">
        <v>1</v>
      </c>
      <c r="F400" s="251">
        <v>1</v>
      </c>
      <c r="G400" s="250">
        <v>1</v>
      </c>
      <c r="H400" s="251">
        <v>1</v>
      </c>
      <c r="I400" s="250">
        <v>1</v>
      </c>
      <c r="J400" s="251">
        <v>1</v>
      </c>
      <c r="K400" s="250">
        <v>1</v>
      </c>
      <c r="L400" s="251">
        <v>1</v>
      </c>
      <c r="M400" s="250">
        <v>1</v>
      </c>
      <c r="N400" s="251">
        <v>1</v>
      </c>
      <c r="O400" s="250">
        <v>1</v>
      </c>
      <c r="P400" s="251">
        <v>1</v>
      </c>
    </row>
    <row r="401" spans="4:16" ht="13.5" thickBot="1" x14ac:dyDescent="0.25">
      <c r="D401" s="249">
        <v>4</v>
      </c>
      <c r="E401" s="250">
        <v>1</v>
      </c>
      <c r="F401" s="251">
        <v>1</v>
      </c>
      <c r="G401" s="250">
        <v>1</v>
      </c>
      <c r="H401" s="251">
        <v>1</v>
      </c>
      <c r="I401" s="250">
        <v>1</v>
      </c>
      <c r="J401" s="251">
        <v>1</v>
      </c>
      <c r="K401" s="250">
        <v>1</v>
      </c>
      <c r="L401" s="251">
        <v>1</v>
      </c>
      <c r="M401" s="250">
        <v>1</v>
      </c>
      <c r="N401" s="251">
        <v>1</v>
      </c>
      <c r="O401" s="250">
        <v>1</v>
      </c>
      <c r="P401" s="251">
        <v>1</v>
      </c>
    </row>
    <row r="402" spans="4:16" ht="13.5" thickBot="1" x14ac:dyDescent="0.25">
      <c r="D402" s="249">
        <v>5</v>
      </c>
      <c r="E402" s="250">
        <v>1</v>
      </c>
      <c r="F402" s="251">
        <v>1</v>
      </c>
      <c r="G402" s="250">
        <v>1</v>
      </c>
      <c r="H402" s="251">
        <v>1</v>
      </c>
      <c r="I402" s="250">
        <v>1</v>
      </c>
      <c r="J402" s="251">
        <v>1</v>
      </c>
      <c r="K402" s="250">
        <v>1</v>
      </c>
      <c r="L402" s="251">
        <v>1</v>
      </c>
      <c r="M402" s="250">
        <v>1</v>
      </c>
      <c r="N402" s="251">
        <v>1</v>
      </c>
      <c r="O402" s="250">
        <v>1</v>
      </c>
      <c r="P402" s="251">
        <v>1</v>
      </c>
    </row>
    <row r="403" spans="4:16" ht="13.5" thickBot="1" x14ac:dyDescent="0.25">
      <c r="D403" s="249">
        <v>6</v>
      </c>
      <c r="E403" s="250">
        <v>1</v>
      </c>
      <c r="F403" s="251">
        <v>1</v>
      </c>
      <c r="G403" s="250">
        <v>1</v>
      </c>
      <c r="H403" s="251">
        <v>1</v>
      </c>
      <c r="I403" s="250">
        <v>1</v>
      </c>
      <c r="J403" s="251">
        <v>1</v>
      </c>
      <c r="K403" s="250">
        <v>1</v>
      </c>
      <c r="L403" s="251">
        <v>1</v>
      </c>
      <c r="M403" s="250">
        <v>1</v>
      </c>
      <c r="N403" s="251">
        <v>1</v>
      </c>
      <c r="O403" s="250">
        <v>1</v>
      </c>
      <c r="P403" s="251">
        <v>1</v>
      </c>
    </row>
    <row r="404" spans="4:16" ht="13.5" thickBot="1" x14ac:dyDescent="0.25">
      <c r="D404" s="249">
        <v>7</v>
      </c>
      <c r="E404" s="250">
        <v>1</v>
      </c>
      <c r="F404" s="251">
        <v>1</v>
      </c>
      <c r="G404" s="250">
        <v>1</v>
      </c>
      <c r="H404" s="251">
        <v>1</v>
      </c>
      <c r="I404" s="250">
        <v>1</v>
      </c>
      <c r="J404" s="251">
        <v>1</v>
      </c>
      <c r="K404" s="250">
        <v>1</v>
      </c>
      <c r="L404" s="251">
        <v>1</v>
      </c>
      <c r="M404" s="250">
        <v>1</v>
      </c>
      <c r="N404" s="251">
        <v>1</v>
      </c>
      <c r="O404" s="250">
        <v>1</v>
      </c>
      <c r="P404" s="251">
        <v>1</v>
      </c>
    </row>
    <row r="405" spans="4:16" ht="13.5" thickBot="1" x14ac:dyDescent="0.25">
      <c r="D405" s="249">
        <v>8</v>
      </c>
      <c r="E405" s="250">
        <v>1</v>
      </c>
      <c r="F405" s="251">
        <v>1</v>
      </c>
      <c r="G405" s="250">
        <v>1</v>
      </c>
      <c r="H405" s="251">
        <v>1</v>
      </c>
      <c r="I405" s="250">
        <v>1</v>
      </c>
      <c r="J405" s="251">
        <v>1</v>
      </c>
      <c r="K405" s="250">
        <v>1</v>
      </c>
      <c r="L405" s="251">
        <v>1</v>
      </c>
      <c r="M405" s="250">
        <v>1</v>
      </c>
      <c r="N405" s="251">
        <v>1</v>
      </c>
      <c r="O405" s="250">
        <v>1</v>
      </c>
      <c r="P405" s="251">
        <v>1</v>
      </c>
    </row>
    <row r="406" spans="4:16" ht="13.5" thickBot="1" x14ac:dyDescent="0.25">
      <c r="D406" s="249">
        <v>9</v>
      </c>
      <c r="E406" s="250">
        <v>1</v>
      </c>
      <c r="F406" s="251">
        <v>1</v>
      </c>
      <c r="G406" s="250">
        <v>1</v>
      </c>
      <c r="H406" s="251">
        <v>1</v>
      </c>
      <c r="I406" s="250">
        <v>1</v>
      </c>
      <c r="J406" s="251">
        <v>1</v>
      </c>
      <c r="K406" s="250">
        <v>1</v>
      </c>
      <c r="L406" s="251">
        <v>1</v>
      </c>
      <c r="M406" s="250">
        <v>1</v>
      </c>
      <c r="N406" s="251">
        <v>1</v>
      </c>
      <c r="O406" s="250">
        <v>1</v>
      </c>
      <c r="P406" s="251">
        <v>1</v>
      </c>
    </row>
    <row r="407" spans="4:16" ht="13.5" thickBot="1" x14ac:dyDescent="0.25">
      <c r="D407" s="249">
        <v>10</v>
      </c>
      <c r="E407" s="250">
        <v>1</v>
      </c>
      <c r="F407" s="251">
        <v>1</v>
      </c>
      <c r="G407" s="250">
        <v>1</v>
      </c>
      <c r="H407" s="251">
        <v>1</v>
      </c>
      <c r="I407" s="250">
        <v>1</v>
      </c>
      <c r="J407" s="251">
        <v>1</v>
      </c>
      <c r="K407" s="250">
        <v>1</v>
      </c>
      <c r="L407" s="251">
        <v>1</v>
      </c>
      <c r="M407" s="250">
        <v>1</v>
      </c>
      <c r="N407" s="251">
        <v>1</v>
      </c>
      <c r="O407" s="250">
        <v>1</v>
      </c>
      <c r="P407" s="251">
        <v>1</v>
      </c>
    </row>
    <row r="408" spans="4:16" ht="13.5" thickBot="1" x14ac:dyDescent="0.25">
      <c r="D408" s="249">
        <v>11</v>
      </c>
      <c r="E408" s="250">
        <v>1</v>
      </c>
      <c r="F408" s="251">
        <v>1</v>
      </c>
      <c r="G408" s="250">
        <v>1</v>
      </c>
      <c r="H408" s="251">
        <v>1</v>
      </c>
      <c r="I408" s="250">
        <v>1</v>
      </c>
      <c r="J408" s="251">
        <v>1</v>
      </c>
      <c r="K408" s="250">
        <v>1</v>
      </c>
      <c r="L408" s="251">
        <v>1</v>
      </c>
      <c r="M408" s="250">
        <v>1</v>
      </c>
      <c r="N408" s="251">
        <v>1</v>
      </c>
      <c r="O408" s="250">
        <v>1</v>
      </c>
      <c r="P408" s="251">
        <v>1</v>
      </c>
    </row>
    <row r="409" spans="4:16" ht="13.5" thickBot="1" x14ac:dyDescent="0.25">
      <c r="D409" s="249">
        <v>12</v>
      </c>
      <c r="E409" s="250">
        <v>1</v>
      </c>
      <c r="F409" s="251">
        <v>1</v>
      </c>
      <c r="G409" s="250">
        <v>1</v>
      </c>
      <c r="H409" s="251">
        <v>1</v>
      </c>
      <c r="I409" s="250">
        <v>1</v>
      </c>
      <c r="J409" s="251">
        <v>1</v>
      </c>
      <c r="K409" s="250">
        <v>1</v>
      </c>
      <c r="L409" s="251">
        <v>1</v>
      </c>
      <c r="M409" s="250">
        <v>1</v>
      </c>
      <c r="N409" s="251">
        <v>1</v>
      </c>
      <c r="O409" s="250">
        <v>1</v>
      </c>
      <c r="P409" s="251">
        <v>1</v>
      </c>
    </row>
    <row r="410" spans="4:16" ht="13.5" thickBot="1" x14ac:dyDescent="0.25">
      <c r="D410" s="249">
        <v>13</v>
      </c>
      <c r="E410" s="250">
        <v>1</v>
      </c>
      <c r="F410" s="251">
        <v>1</v>
      </c>
      <c r="G410" s="250">
        <v>1</v>
      </c>
      <c r="H410" s="251">
        <v>1</v>
      </c>
      <c r="I410" s="250">
        <v>1</v>
      </c>
      <c r="J410" s="251">
        <v>1</v>
      </c>
      <c r="K410" s="250">
        <v>1</v>
      </c>
      <c r="L410" s="251">
        <v>1</v>
      </c>
      <c r="M410" s="250">
        <v>1</v>
      </c>
      <c r="N410" s="251">
        <v>1</v>
      </c>
      <c r="O410" s="250">
        <v>1</v>
      </c>
      <c r="P410" s="251">
        <v>1</v>
      </c>
    </row>
    <row r="411" spans="4:16" ht="13.5" thickBot="1" x14ac:dyDescent="0.25">
      <c r="D411" s="249">
        <v>14</v>
      </c>
      <c r="E411" s="250">
        <v>1</v>
      </c>
      <c r="F411" s="251">
        <v>1</v>
      </c>
      <c r="G411" s="250">
        <v>1</v>
      </c>
      <c r="H411" s="251">
        <v>1</v>
      </c>
      <c r="I411" s="250">
        <v>1</v>
      </c>
      <c r="J411" s="251">
        <v>1</v>
      </c>
      <c r="K411" s="250">
        <v>1</v>
      </c>
      <c r="L411" s="251">
        <v>1</v>
      </c>
      <c r="M411" s="250">
        <v>1</v>
      </c>
      <c r="N411" s="251">
        <v>1</v>
      </c>
      <c r="O411" s="250">
        <v>1</v>
      </c>
      <c r="P411" s="251">
        <v>1</v>
      </c>
    </row>
    <row r="412" spans="4:16" ht="13.5" thickBot="1" x14ac:dyDescent="0.25">
      <c r="D412" s="249">
        <v>15</v>
      </c>
      <c r="E412" s="250">
        <v>3</v>
      </c>
      <c r="F412" s="250">
        <v>3</v>
      </c>
      <c r="G412" s="250">
        <v>3</v>
      </c>
      <c r="H412" s="250">
        <v>3</v>
      </c>
      <c r="I412" s="250">
        <v>3</v>
      </c>
      <c r="J412" s="251">
        <v>1</v>
      </c>
      <c r="K412" s="250">
        <v>1</v>
      </c>
      <c r="L412" s="251">
        <v>1</v>
      </c>
      <c r="M412" s="250">
        <v>1</v>
      </c>
      <c r="N412" s="251">
        <v>1</v>
      </c>
      <c r="O412" s="250">
        <v>3</v>
      </c>
      <c r="P412" s="250">
        <v>3</v>
      </c>
    </row>
    <row r="413" spans="4:16" ht="13.5" thickBot="1" x14ac:dyDescent="0.25">
      <c r="D413" s="249">
        <v>16</v>
      </c>
      <c r="E413" s="250">
        <v>3</v>
      </c>
      <c r="F413" s="250">
        <v>3</v>
      </c>
      <c r="G413" s="250">
        <v>3</v>
      </c>
      <c r="H413" s="250">
        <v>3</v>
      </c>
      <c r="I413" s="250">
        <v>3</v>
      </c>
      <c r="J413" s="251">
        <v>3</v>
      </c>
      <c r="K413" s="250">
        <v>3</v>
      </c>
      <c r="L413" s="251">
        <v>3</v>
      </c>
      <c r="M413" s="250">
        <v>3</v>
      </c>
      <c r="N413" s="251">
        <v>3</v>
      </c>
      <c r="O413" s="250">
        <v>3</v>
      </c>
      <c r="P413" s="250">
        <v>3</v>
      </c>
    </row>
    <row r="414" spans="4:16" ht="13.5" thickBot="1" x14ac:dyDescent="0.25">
      <c r="D414" s="249">
        <v>17</v>
      </c>
      <c r="E414" s="250">
        <v>3</v>
      </c>
      <c r="F414" s="250">
        <v>3</v>
      </c>
      <c r="G414" s="250">
        <v>3</v>
      </c>
      <c r="H414" s="250">
        <v>3</v>
      </c>
      <c r="I414" s="250">
        <v>3</v>
      </c>
      <c r="J414" s="251">
        <v>3</v>
      </c>
      <c r="K414" s="250">
        <v>3</v>
      </c>
      <c r="L414" s="251">
        <v>3</v>
      </c>
      <c r="M414" s="250">
        <v>3</v>
      </c>
      <c r="N414" s="251">
        <v>3</v>
      </c>
      <c r="O414" s="250">
        <v>3</v>
      </c>
      <c r="P414" s="250">
        <v>3</v>
      </c>
    </row>
    <row r="415" spans="4:16" ht="13.5" thickBot="1" x14ac:dyDescent="0.25">
      <c r="D415" s="249">
        <v>18</v>
      </c>
      <c r="E415" s="250">
        <v>1</v>
      </c>
      <c r="F415" s="251">
        <v>1</v>
      </c>
      <c r="G415" s="250">
        <v>1</v>
      </c>
      <c r="H415" s="251">
        <v>1</v>
      </c>
      <c r="I415" s="250">
        <v>1</v>
      </c>
      <c r="J415" s="251">
        <v>3</v>
      </c>
      <c r="K415" s="250">
        <v>3</v>
      </c>
      <c r="L415" s="251">
        <v>3</v>
      </c>
      <c r="M415" s="250">
        <v>3</v>
      </c>
      <c r="N415" s="251">
        <v>3</v>
      </c>
      <c r="O415" s="250">
        <v>1</v>
      </c>
      <c r="P415" s="251">
        <v>1</v>
      </c>
    </row>
    <row r="416" spans="4:16" ht="13.5" thickBot="1" x14ac:dyDescent="0.25">
      <c r="D416" s="249">
        <v>19</v>
      </c>
      <c r="E416" s="250">
        <v>1</v>
      </c>
      <c r="F416" s="251">
        <v>1</v>
      </c>
      <c r="G416" s="250">
        <v>1</v>
      </c>
      <c r="H416" s="251">
        <v>1</v>
      </c>
      <c r="I416" s="250">
        <v>1</v>
      </c>
      <c r="J416" s="251">
        <v>3</v>
      </c>
      <c r="K416" s="250">
        <v>3</v>
      </c>
      <c r="L416" s="251">
        <v>3</v>
      </c>
      <c r="M416" s="250">
        <v>3</v>
      </c>
      <c r="N416" s="251">
        <v>3</v>
      </c>
      <c r="O416" s="250">
        <v>1</v>
      </c>
      <c r="P416" s="251">
        <v>1</v>
      </c>
    </row>
    <row r="417" spans="4:16" ht="13.5" thickBot="1" x14ac:dyDescent="0.25">
      <c r="D417" s="249">
        <v>20</v>
      </c>
      <c r="E417" s="250">
        <v>1</v>
      </c>
      <c r="F417" s="251">
        <v>1</v>
      </c>
      <c r="G417" s="250">
        <v>1</v>
      </c>
      <c r="H417" s="251">
        <v>1</v>
      </c>
      <c r="I417" s="250">
        <v>1</v>
      </c>
      <c r="J417" s="251">
        <v>3</v>
      </c>
      <c r="K417" s="250">
        <v>3</v>
      </c>
      <c r="L417" s="251">
        <v>3</v>
      </c>
      <c r="M417" s="250">
        <v>3</v>
      </c>
      <c r="N417" s="251">
        <v>3</v>
      </c>
      <c r="O417" s="250">
        <v>1</v>
      </c>
      <c r="P417" s="251">
        <v>1</v>
      </c>
    </row>
    <row r="418" spans="4:16" ht="13.5" thickBot="1" x14ac:dyDescent="0.25">
      <c r="D418" s="249">
        <v>21</v>
      </c>
      <c r="E418" s="250">
        <v>1</v>
      </c>
      <c r="F418" s="251">
        <v>1</v>
      </c>
      <c r="G418" s="250">
        <v>1</v>
      </c>
      <c r="H418" s="251">
        <v>1</v>
      </c>
      <c r="I418" s="250">
        <v>1</v>
      </c>
      <c r="J418" s="251">
        <v>1</v>
      </c>
      <c r="K418" s="250">
        <v>1</v>
      </c>
      <c r="L418" s="251">
        <v>1</v>
      </c>
      <c r="M418" s="250">
        <v>1</v>
      </c>
      <c r="N418" s="251">
        <v>1</v>
      </c>
      <c r="O418" s="250">
        <v>1</v>
      </c>
      <c r="P418" s="251">
        <v>1</v>
      </c>
    </row>
    <row r="419" spans="4:16" ht="13.5" thickBot="1" x14ac:dyDescent="0.25">
      <c r="D419" s="249">
        <v>22</v>
      </c>
      <c r="E419" s="250">
        <v>1</v>
      </c>
      <c r="F419" s="251">
        <v>1</v>
      </c>
      <c r="G419" s="250">
        <v>1</v>
      </c>
      <c r="H419" s="251">
        <v>1</v>
      </c>
      <c r="I419" s="250">
        <v>1</v>
      </c>
      <c r="J419" s="251">
        <v>1</v>
      </c>
      <c r="K419" s="250">
        <v>1</v>
      </c>
      <c r="L419" s="251">
        <v>1</v>
      </c>
      <c r="M419" s="250">
        <v>1</v>
      </c>
      <c r="N419" s="251">
        <v>1</v>
      </c>
      <c r="O419" s="250">
        <v>1</v>
      </c>
      <c r="P419" s="251">
        <v>1</v>
      </c>
    </row>
    <row r="420" spans="4:16" ht="13.5" thickBot="1" x14ac:dyDescent="0.25">
      <c r="D420" s="249">
        <v>23</v>
      </c>
      <c r="E420" s="250">
        <v>1</v>
      </c>
      <c r="F420" s="251">
        <v>1</v>
      </c>
      <c r="G420" s="250">
        <v>1</v>
      </c>
      <c r="H420" s="251">
        <v>1</v>
      </c>
      <c r="I420" s="250">
        <v>1</v>
      </c>
      <c r="J420" s="251">
        <v>1</v>
      </c>
      <c r="K420" s="250">
        <v>1</v>
      </c>
      <c r="L420" s="251">
        <v>1</v>
      </c>
      <c r="M420" s="250">
        <v>1</v>
      </c>
      <c r="N420" s="251">
        <v>1</v>
      </c>
      <c r="O420" s="250">
        <v>1</v>
      </c>
      <c r="P420" s="251">
        <v>1</v>
      </c>
    </row>
    <row r="421" spans="4:16" x14ac:dyDescent="0.2">
      <c r="D421" s="249">
        <v>24</v>
      </c>
      <c r="E421" s="250">
        <v>1</v>
      </c>
      <c r="F421" s="251">
        <v>1</v>
      </c>
      <c r="G421" s="250">
        <v>1</v>
      </c>
      <c r="H421" s="251">
        <v>1</v>
      </c>
      <c r="I421" s="250">
        <v>1</v>
      </c>
      <c r="J421" s="251">
        <v>1</v>
      </c>
      <c r="K421" s="250">
        <v>1</v>
      </c>
      <c r="L421" s="251">
        <v>1</v>
      </c>
      <c r="M421" s="250">
        <v>1</v>
      </c>
      <c r="N421" s="251">
        <v>1</v>
      </c>
      <c r="O421" s="250">
        <v>1</v>
      </c>
      <c r="P421" s="251">
        <v>1</v>
      </c>
    </row>
    <row r="423" spans="4:16" x14ac:dyDescent="0.2">
      <c r="D423" s="239" t="s">
        <v>92</v>
      </c>
      <c r="E423" s="239"/>
      <c r="F423" s="239"/>
      <c r="G423" s="239"/>
      <c r="H423" s="239"/>
      <c r="I423" s="239"/>
      <c r="J423" s="239"/>
      <c r="K423" s="239"/>
      <c r="L423" s="239"/>
      <c r="M423" s="239"/>
      <c r="N423" s="239"/>
      <c r="O423" s="239"/>
      <c r="P423" s="239"/>
    </row>
    <row r="424" spans="4:16" x14ac:dyDescent="0.2">
      <c r="D424" s="240"/>
      <c r="E424" s="241" t="s">
        <v>0</v>
      </c>
      <c r="F424" s="242"/>
      <c r="G424" s="242"/>
      <c r="H424" s="242"/>
      <c r="I424" s="242"/>
      <c r="J424" s="242"/>
      <c r="K424" s="242"/>
      <c r="L424" s="242"/>
      <c r="M424" s="242"/>
      <c r="N424" s="242"/>
      <c r="O424" s="242"/>
      <c r="P424" s="242"/>
    </row>
    <row r="425" spans="4:16" x14ac:dyDescent="0.2">
      <c r="D425" s="244">
        <v>40178</v>
      </c>
      <c r="E425" s="245">
        <v>40209</v>
      </c>
      <c r="F425" s="245">
        <v>40237</v>
      </c>
      <c r="G425" s="245">
        <v>40268</v>
      </c>
      <c r="H425" s="245">
        <v>40298</v>
      </c>
      <c r="I425" s="245">
        <v>40329</v>
      </c>
      <c r="J425" s="245">
        <v>40359</v>
      </c>
      <c r="K425" s="245">
        <v>40390</v>
      </c>
      <c r="L425" s="245">
        <v>40421</v>
      </c>
      <c r="M425" s="245">
        <v>40451</v>
      </c>
      <c r="N425" s="245">
        <v>40482</v>
      </c>
      <c r="O425" s="245">
        <v>40512</v>
      </c>
      <c r="P425" s="245">
        <v>40543</v>
      </c>
    </row>
    <row r="426" spans="4:16" ht="13.5" thickBot="1" x14ac:dyDescent="0.25">
      <c r="D426" s="240"/>
      <c r="E426" s="246">
        <v>1</v>
      </c>
      <c r="F426" s="246">
        <v>2</v>
      </c>
      <c r="G426" s="246">
        <v>3</v>
      </c>
      <c r="H426" s="246">
        <v>4</v>
      </c>
      <c r="I426" s="246">
        <v>5</v>
      </c>
      <c r="J426" s="246">
        <v>6</v>
      </c>
      <c r="K426" s="246">
        <v>7</v>
      </c>
      <c r="L426" s="246">
        <v>8</v>
      </c>
      <c r="M426" s="246">
        <v>9</v>
      </c>
      <c r="N426" s="246">
        <v>10</v>
      </c>
      <c r="O426" s="246">
        <v>11</v>
      </c>
      <c r="P426" s="246">
        <v>12</v>
      </c>
    </row>
    <row r="427" spans="4:16" ht="13.5" thickBot="1" x14ac:dyDescent="0.25">
      <c r="D427" s="249">
        <v>1</v>
      </c>
      <c r="E427" s="250">
        <v>1</v>
      </c>
      <c r="F427" s="251">
        <v>1</v>
      </c>
      <c r="G427" s="250">
        <v>1</v>
      </c>
      <c r="H427" s="251">
        <v>1</v>
      </c>
      <c r="I427" s="250">
        <v>1</v>
      </c>
      <c r="J427" s="251">
        <v>1</v>
      </c>
      <c r="K427" s="250">
        <v>1</v>
      </c>
      <c r="L427" s="251">
        <v>1</v>
      </c>
      <c r="M427" s="250">
        <v>1</v>
      </c>
      <c r="N427" s="251">
        <v>1</v>
      </c>
      <c r="O427" s="250">
        <v>1</v>
      </c>
      <c r="P427" s="251">
        <v>1</v>
      </c>
    </row>
    <row r="428" spans="4:16" ht="13.5" thickBot="1" x14ac:dyDescent="0.25">
      <c r="D428" s="249">
        <v>2</v>
      </c>
      <c r="E428" s="250">
        <v>1</v>
      </c>
      <c r="F428" s="251">
        <v>1</v>
      </c>
      <c r="G428" s="250">
        <v>1</v>
      </c>
      <c r="H428" s="251">
        <v>1</v>
      </c>
      <c r="I428" s="250">
        <v>1</v>
      </c>
      <c r="J428" s="251">
        <v>1</v>
      </c>
      <c r="K428" s="250">
        <v>1</v>
      </c>
      <c r="L428" s="251">
        <v>1</v>
      </c>
      <c r="M428" s="250">
        <v>1</v>
      </c>
      <c r="N428" s="251">
        <v>1</v>
      </c>
      <c r="O428" s="250">
        <v>1</v>
      </c>
      <c r="P428" s="251">
        <v>1</v>
      </c>
    </row>
    <row r="429" spans="4:16" ht="13.5" thickBot="1" x14ac:dyDescent="0.25">
      <c r="D429" s="249">
        <v>3</v>
      </c>
      <c r="E429" s="250">
        <v>1</v>
      </c>
      <c r="F429" s="251">
        <v>1</v>
      </c>
      <c r="G429" s="250">
        <v>1</v>
      </c>
      <c r="H429" s="251">
        <v>1</v>
      </c>
      <c r="I429" s="250">
        <v>1</v>
      </c>
      <c r="J429" s="251">
        <v>1</v>
      </c>
      <c r="K429" s="250">
        <v>1</v>
      </c>
      <c r="L429" s="251">
        <v>1</v>
      </c>
      <c r="M429" s="250">
        <v>1</v>
      </c>
      <c r="N429" s="251">
        <v>1</v>
      </c>
      <c r="O429" s="250">
        <v>1</v>
      </c>
      <c r="P429" s="251">
        <v>1</v>
      </c>
    </row>
    <row r="430" spans="4:16" ht="13.5" thickBot="1" x14ac:dyDescent="0.25">
      <c r="D430" s="249">
        <v>4</v>
      </c>
      <c r="E430" s="250">
        <v>1</v>
      </c>
      <c r="F430" s="251">
        <v>1</v>
      </c>
      <c r="G430" s="250">
        <v>1</v>
      </c>
      <c r="H430" s="251">
        <v>1</v>
      </c>
      <c r="I430" s="250">
        <v>1</v>
      </c>
      <c r="J430" s="251">
        <v>1</v>
      </c>
      <c r="K430" s="250">
        <v>1</v>
      </c>
      <c r="L430" s="251">
        <v>1</v>
      </c>
      <c r="M430" s="250">
        <v>1</v>
      </c>
      <c r="N430" s="251">
        <v>1</v>
      </c>
      <c r="O430" s="250">
        <v>1</v>
      </c>
      <c r="P430" s="251">
        <v>1</v>
      </c>
    </row>
    <row r="431" spans="4:16" ht="13.5" thickBot="1" x14ac:dyDescent="0.25">
      <c r="D431" s="249">
        <v>5</v>
      </c>
      <c r="E431" s="250">
        <v>1</v>
      </c>
      <c r="F431" s="251">
        <v>1</v>
      </c>
      <c r="G431" s="250">
        <v>1</v>
      </c>
      <c r="H431" s="251">
        <v>1</v>
      </c>
      <c r="I431" s="250">
        <v>1</v>
      </c>
      <c r="J431" s="251">
        <v>1</v>
      </c>
      <c r="K431" s="250">
        <v>1</v>
      </c>
      <c r="L431" s="251">
        <v>1</v>
      </c>
      <c r="M431" s="250">
        <v>1</v>
      </c>
      <c r="N431" s="251">
        <v>1</v>
      </c>
      <c r="O431" s="250">
        <v>1</v>
      </c>
      <c r="P431" s="251">
        <v>1</v>
      </c>
    </row>
    <row r="432" spans="4:16" ht="13.5" thickBot="1" x14ac:dyDescent="0.25">
      <c r="D432" s="249">
        <v>6</v>
      </c>
      <c r="E432" s="250">
        <v>1</v>
      </c>
      <c r="F432" s="251">
        <v>1</v>
      </c>
      <c r="G432" s="250">
        <v>1</v>
      </c>
      <c r="H432" s="251">
        <v>1</v>
      </c>
      <c r="I432" s="250">
        <v>1</v>
      </c>
      <c r="J432" s="251">
        <v>1</v>
      </c>
      <c r="K432" s="250">
        <v>1</v>
      </c>
      <c r="L432" s="251">
        <v>1</v>
      </c>
      <c r="M432" s="250">
        <v>1</v>
      </c>
      <c r="N432" s="251">
        <v>1</v>
      </c>
      <c r="O432" s="250">
        <v>1</v>
      </c>
      <c r="P432" s="251">
        <v>1</v>
      </c>
    </row>
    <row r="433" spans="4:16" ht="13.5" thickBot="1" x14ac:dyDescent="0.25">
      <c r="D433" s="249">
        <v>7</v>
      </c>
      <c r="E433" s="250">
        <v>1</v>
      </c>
      <c r="F433" s="251">
        <v>1</v>
      </c>
      <c r="G433" s="250">
        <v>1</v>
      </c>
      <c r="H433" s="251">
        <v>1</v>
      </c>
      <c r="I433" s="250">
        <v>1</v>
      </c>
      <c r="J433" s="251">
        <v>1</v>
      </c>
      <c r="K433" s="250">
        <v>1</v>
      </c>
      <c r="L433" s="251">
        <v>1</v>
      </c>
      <c r="M433" s="250">
        <v>1</v>
      </c>
      <c r="N433" s="251">
        <v>1</v>
      </c>
      <c r="O433" s="250">
        <v>1</v>
      </c>
      <c r="P433" s="251">
        <v>1</v>
      </c>
    </row>
    <row r="434" spans="4:16" ht="13.5" thickBot="1" x14ac:dyDescent="0.25">
      <c r="D434" s="249">
        <v>8</v>
      </c>
      <c r="E434" s="250">
        <v>1</v>
      </c>
      <c r="F434" s="251">
        <v>1</v>
      </c>
      <c r="G434" s="250">
        <v>1</v>
      </c>
      <c r="H434" s="251">
        <v>1</v>
      </c>
      <c r="I434" s="250">
        <v>1</v>
      </c>
      <c r="J434" s="251">
        <v>1</v>
      </c>
      <c r="K434" s="250">
        <v>1</v>
      </c>
      <c r="L434" s="251">
        <v>1</v>
      </c>
      <c r="M434" s="250">
        <v>1</v>
      </c>
      <c r="N434" s="251">
        <v>1</v>
      </c>
      <c r="O434" s="250">
        <v>1</v>
      </c>
      <c r="P434" s="251">
        <v>1</v>
      </c>
    </row>
    <row r="435" spans="4:16" ht="13.5" thickBot="1" x14ac:dyDescent="0.25">
      <c r="D435" s="249">
        <v>9</v>
      </c>
      <c r="E435" s="250">
        <v>1</v>
      </c>
      <c r="F435" s="251">
        <v>1</v>
      </c>
      <c r="G435" s="250">
        <v>1</v>
      </c>
      <c r="H435" s="251">
        <v>1</v>
      </c>
      <c r="I435" s="250">
        <v>1</v>
      </c>
      <c r="J435" s="251">
        <v>1</v>
      </c>
      <c r="K435" s="250">
        <v>1</v>
      </c>
      <c r="L435" s="251">
        <v>1</v>
      </c>
      <c r="M435" s="250">
        <v>1</v>
      </c>
      <c r="N435" s="251">
        <v>1</v>
      </c>
      <c r="O435" s="250">
        <v>1</v>
      </c>
      <c r="P435" s="251">
        <v>1</v>
      </c>
    </row>
    <row r="436" spans="4:16" ht="13.5" thickBot="1" x14ac:dyDescent="0.25">
      <c r="D436" s="249">
        <v>10</v>
      </c>
      <c r="E436" s="250">
        <v>1</v>
      </c>
      <c r="F436" s="251">
        <v>1</v>
      </c>
      <c r="G436" s="250">
        <v>1</v>
      </c>
      <c r="H436" s="251">
        <v>1</v>
      </c>
      <c r="I436" s="250">
        <v>1</v>
      </c>
      <c r="J436" s="251">
        <v>1</v>
      </c>
      <c r="K436" s="250">
        <v>1</v>
      </c>
      <c r="L436" s="251">
        <v>1</v>
      </c>
      <c r="M436" s="250">
        <v>1</v>
      </c>
      <c r="N436" s="251">
        <v>1</v>
      </c>
      <c r="O436" s="250">
        <v>1</v>
      </c>
      <c r="P436" s="251">
        <v>1</v>
      </c>
    </row>
    <row r="437" spans="4:16" ht="13.5" thickBot="1" x14ac:dyDescent="0.25">
      <c r="D437" s="249">
        <v>11</v>
      </c>
      <c r="E437" s="250">
        <v>1</v>
      </c>
      <c r="F437" s="251">
        <v>1</v>
      </c>
      <c r="G437" s="250">
        <v>1</v>
      </c>
      <c r="H437" s="251">
        <v>1</v>
      </c>
      <c r="I437" s="250">
        <v>1</v>
      </c>
      <c r="J437" s="251">
        <v>1</v>
      </c>
      <c r="K437" s="250">
        <v>1</v>
      </c>
      <c r="L437" s="251">
        <v>1</v>
      </c>
      <c r="M437" s="250">
        <v>1</v>
      </c>
      <c r="N437" s="251">
        <v>1</v>
      </c>
      <c r="O437" s="250">
        <v>1</v>
      </c>
      <c r="P437" s="251">
        <v>1</v>
      </c>
    </row>
    <row r="438" spans="4:16" ht="13.5" thickBot="1" x14ac:dyDescent="0.25">
      <c r="D438" s="249">
        <v>12</v>
      </c>
      <c r="E438" s="250">
        <v>1</v>
      </c>
      <c r="F438" s="251">
        <v>1</v>
      </c>
      <c r="G438" s="250">
        <v>1</v>
      </c>
      <c r="H438" s="251">
        <v>1</v>
      </c>
      <c r="I438" s="250">
        <v>1</v>
      </c>
      <c r="J438" s="251">
        <v>1</v>
      </c>
      <c r="K438" s="250">
        <v>1</v>
      </c>
      <c r="L438" s="251">
        <v>1</v>
      </c>
      <c r="M438" s="250">
        <v>1</v>
      </c>
      <c r="N438" s="251">
        <v>1</v>
      </c>
      <c r="O438" s="250">
        <v>1</v>
      </c>
      <c r="P438" s="251">
        <v>1</v>
      </c>
    </row>
    <row r="439" spans="4:16" ht="13.5" thickBot="1" x14ac:dyDescent="0.25">
      <c r="D439" s="249">
        <v>13</v>
      </c>
      <c r="E439" s="250">
        <v>1</v>
      </c>
      <c r="F439" s="251">
        <v>1</v>
      </c>
      <c r="G439" s="250">
        <v>1</v>
      </c>
      <c r="H439" s="251">
        <v>1</v>
      </c>
      <c r="I439" s="250">
        <v>1</v>
      </c>
      <c r="J439" s="251">
        <v>1</v>
      </c>
      <c r="K439" s="250">
        <v>1</v>
      </c>
      <c r="L439" s="251">
        <v>1</v>
      </c>
      <c r="M439" s="250">
        <v>1</v>
      </c>
      <c r="N439" s="251">
        <v>1</v>
      </c>
      <c r="O439" s="250">
        <v>1</v>
      </c>
      <c r="P439" s="251">
        <v>1</v>
      </c>
    </row>
    <row r="440" spans="4:16" ht="13.5" thickBot="1" x14ac:dyDescent="0.25">
      <c r="D440" s="249">
        <v>14</v>
      </c>
      <c r="E440" s="250">
        <v>1</v>
      </c>
      <c r="F440" s="251">
        <v>1</v>
      </c>
      <c r="G440" s="250">
        <v>1</v>
      </c>
      <c r="H440" s="251">
        <v>1</v>
      </c>
      <c r="I440" s="250">
        <v>1</v>
      </c>
      <c r="J440" s="251">
        <v>1</v>
      </c>
      <c r="K440" s="250">
        <v>1</v>
      </c>
      <c r="L440" s="251">
        <v>1</v>
      </c>
      <c r="M440" s="250">
        <v>1</v>
      </c>
      <c r="N440" s="251">
        <v>1</v>
      </c>
      <c r="O440" s="250">
        <v>1</v>
      </c>
      <c r="P440" s="251">
        <v>1</v>
      </c>
    </row>
    <row r="441" spans="4:16" ht="13.5" thickBot="1" x14ac:dyDescent="0.25">
      <c r="D441" s="249">
        <v>15</v>
      </c>
      <c r="E441" s="250">
        <v>3</v>
      </c>
      <c r="F441" s="250">
        <v>3</v>
      </c>
      <c r="G441" s="250">
        <v>3</v>
      </c>
      <c r="H441" s="250">
        <v>3</v>
      </c>
      <c r="I441" s="250">
        <v>3</v>
      </c>
      <c r="J441" s="251">
        <v>1</v>
      </c>
      <c r="K441" s="250">
        <v>1</v>
      </c>
      <c r="L441" s="251">
        <v>1</v>
      </c>
      <c r="M441" s="250">
        <v>1</v>
      </c>
      <c r="N441" s="251">
        <v>1</v>
      </c>
      <c r="O441" s="250">
        <v>3</v>
      </c>
      <c r="P441" s="250">
        <v>3</v>
      </c>
    </row>
    <row r="442" spans="4:16" ht="13.5" thickBot="1" x14ac:dyDescent="0.25">
      <c r="D442" s="249">
        <v>16</v>
      </c>
      <c r="E442" s="250">
        <v>3</v>
      </c>
      <c r="F442" s="250">
        <v>3</v>
      </c>
      <c r="G442" s="250">
        <v>3</v>
      </c>
      <c r="H442" s="250">
        <v>3</v>
      </c>
      <c r="I442" s="250">
        <v>3</v>
      </c>
      <c r="J442" s="251">
        <v>1</v>
      </c>
      <c r="K442" s="250">
        <v>1</v>
      </c>
      <c r="L442" s="251">
        <v>1</v>
      </c>
      <c r="M442" s="250">
        <v>1</v>
      </c>
      <c r="N442" s="251">
        <v>1</v>
      </c>
      <c r="O442" s="250">
        <v>3</v>
      </c>
      <c r="P442" s="250">
        <v>3</v>
      </c>
    </row>
    <row r="443" spans="4:16" ht="13.5" thickBot="1" x14ac:dyDescent="0.25">
      <c r="D443" s="249">
        <v>17</v>
      </c>
      <c r="E443" s="250">
        <v>3</v>
      </c>
      <c r="F443" s="250">
        <v>3</v>
      </c>
      <c r="G443" s="250">
        <v>3</v>
      </c>
      <c r="H443" s="250">
        <v>3</v>
      </c>
      <c r="I443" s="250">
        <v>3</v>
      </c>
      <c r="J443" s="251">
        <v>3</v>
      </c>
      <c r="K443" s="250">
        <v>3</v>
      </c>
      <c r="L443" s="251">
        <v>3</v>
      </c>
      <c r="M443" s="250">
        <v>3</v>
      </c>
      <c r="N443" s="251">
        <v>3</v>
      </c>
      <c r="O443" s="250">
        <v>3</v>
      </c>
      <c r="P443" s="250">
        <v>3</v>
      </c>
    </row>
    <row r="444" spans="4:16" ht="13.5" thickBot="1" x14ac:dyDescent="0.25">
      <c r="D444" s="249">
        <v>18</v>
      </c>
      <c r="E444" s="250">
        <v>1</v>
      </c>
      <c r="F444" s="251">
        <v>1</v>
      </c>
      <c r="G444" s="250">
        <v>1</v>
      </c>
      <c r="H444" s="251">
        <v>1</v>
      </c>
      <c r="I444" s="250">
        <v>1</v>
      </c>
      <c r="J444" s="251">
        <v>3</v>
      </c>
      <c r="K444" s="250">
        <v>3</v>
      </c>
      <c r="L444" s="251">
        <v>3</v>
      </c>
      <c r="M444" s="250">
        <v>3</v>
      </c>
      <c r="N444" s="251">
        <v>3</v>
      </c>
      <c r="O444" s="250">
        <v>1</v>
      </c>
      <c r="P444" s="251">
        <v>1</v>
      </c>
    </row>
    <row r="445" spans="4:16" ht="13.5" thickBot="1" x14ac:dyDescent="0.25">
      <c r="D445" s="249">
        <v>19</v>
      </c>
      <c r="E445" s="250">
        <v>1</v>
      </c>
      <c r="F445" s="251">
        <v>1</v>
      </c>
      <c r="G445" s="250">
        <v>1</v>
      </c>
      <c r="H445" s="251">
        <v>1</v>
      </c>
      <c r="I445" s="250">
        <v>1</v>
      </c>
      <c r="J445" s="251">
        <v>3</v>
      </c>
      <c r="K445" s="250">
        <v>3</v>
      </c>
      <c r="L445" s="251">
        <v>3</v>
      </c>
      <c r="M445" s="250">
        <v>3</v>
      </c>
      <c r="N445" s="251">
        <v>3</v>
      </c>
      <c r="O445" s="250">
        <v>1</v>
      </c>
      <c r="P445" s="251">
        <v>1</v>
      </c>
    </row>
    <row r="446" spans="4:16" ht="13.5" thickBot="1" x14ac:dyDescent="0.25">
      <c r="D446" s="249">
        <v>20</v>
      </c>
      <c r="E446" s="250">
        <v>1</v>
      </c>
      <c r="F446" s="251">
        <v>1</v>
      </c>
      <c r="G446" s="250">
        <v>1</v>
      </c>
      <c r="H446" s="251">
        <v>1</v>
      </c>
      <c r="I446" s="250">
        <v>1</v>
      </c>
      <c r="J446" s="251">
        <v>3</v>
      </c>
      <c r="K446" s="250">
        <v>3</v>
      </c>
      <c r="L446" s="251">
        <v>3</v>
      </c>
      <c r="M446" s="250">
        <v>3</v>
      </c>
      <c r="N446" s="251">
        <v>3</v>
      </c>
      <c r="O446" s="250">
        <v>1</v>
      </c>
      <c r="P446" s="251">
        <v>1</v>
      </c>
    </row>
    <row r="447" spans="4:16" ht="13.5" thickBot="1" x14ac:dyDescent="0.25">
      <c r="D447" s="249">
        <v>21</v>
      </c>
      <c r="E447" s="250">
        <v>1</v>
      </c>
      <c r="F447" s="251">
        <v>1</v>
      </c>
      <c r="G447" s="250">
        <v>1</v>
      </c>
      <c r="H447" s="251">
        <v>1</v>
      </c>
      <c r="I447" s="250">
        <v>1</v>
      </c>
      <c r="J447" s="251">
        <v>3</v>
      </c>
      <c r="K447" s="250">
        <v>3</v>
      </c>
      <c r="L447" s="251">
        <v>3</v>
      </c>
      <c r="M447" s="250">
        <v>3</v>
      </c>
      <c r="N447" s="251">
        <v>3</v>
      </c>
      <c r="O447" s="250">
        <v>1</v>
      </c>
      <c r="P447" s="251">
        <v>1</v>
      </c>
    </row>
    <row r="448" spans="4:16" ht="13.5" thickBot="1" x14ac:dyDescent="0.25">
      <c r="D448" s="249">
        <v>22</v>
      </c>
      <c r="E448" s="250">
        <v>1</v>
      </c>
      <c r="F448" s="251">
        <v>1</v>
      </c>
      <c r="G448" s="250">
        <v>1</v>
      </c>
      <c r="H448" s="251">
        <v>1</v>
      </c>
      <c r="I448" s="250">
        <v>1</v>
      </c>
      <c r="J448" s="251">
        <v>1</v>
      </c>
      <c r="K448" s="250">
        <v>1</v>
      </c>
      <c r="L448" s="251">
        <v>1</v>
      </c>
      <c r="M448" s="250">
        <v>1</v>
      </c>
      <c r="N448" s="251">
        <v>1</v>
      </c>
      <c r="O448" s="250">
        <v>1</v>
      </c>
      <c r="P448" s="251">
        <v>1</v>
      </c>
    </row>
    <row r="449" spans="4:16" ht="13.5" thickBot="1" x14ac:dyDescent="0.25">
      <c r="D449" s="249">
        <v>23</v>
      </c>
      <c r="E449" s="250">
        <v>1</v>
      </c>
      <c r="F449" s="251">
        <v>1</v>
      </c>
      <c r="G449" s="250">
        <v>1</v>
      </c>
      <c r="H449" s="251">
        <v>1</v>
      </c>
      <c r="I449" s="250">
        <v>1</v>
      </c>
      <c r="J449" s="251">
        <v>1</v>
      </c>
      <c r="K449" s="250">
        <v>1</v>
      </c>
      <c r="L449" s="251">
        <v>1</v>
      </c>
      <c r="M449" s="250">
        <v>1</v>
      </c>
      <c r="N449" s="251">
        <v>1</v>
      </c>
      <c r="O449" s="250">
        <v>1</v>
      </c>
      <c r="P449" s="251">
        <v>1</v>
      </c>
    </row>
    <row r="450" spans="4:16" x14ac:dyDescent="0.2">
      <c r="D450" s="249">
        <v>24</v>
      </c>
      <c r="E450" s="250">
        <v>1</v>
      </c>
      <c r="F450" s="251">
        <v>1</v>
      </c>
      <c r="G450" s="250">
        <v>1</v>
      </c>
      <c r="H450" s="251">
        <v>1</v>
      </c>
      <c r="I450" s="250">
        <v>1</v>
      </c>
      <c r="J450" s="251">
        <v>1</v>
      </c>
      <c r="K450" s="250">
        <v>1</v>
      </c>
      <c r="L450" s="251">
        <v>1</v>
      </c>
      <c r="M450" s="250">
        <v>1</v>
      </c>
      <c r="N450" s="251">
        <v>1</v>
      </c>
      <c r="O450" s="250">
        <v>1</v>
      </c>
      <c r="P450" s="251">
        <v>1</v>
      </c>
    </row>
    <row r="452" spans="4:16" x14ac:dyDescent="0.2">
      <c r="D452" s="239" t="s">
        <v>93</v>
      </c>
      <c r="E452" s="239"/>
      <c r="F452" s="239"/>
      <c r="G452" s="239"/>
      <c r="H452" s="239"/>
      <c r="I452" s="239"/>
      <c r="J452" s="239"/>
      <c r="K452" s="239"/>
      <c r="L452" s="239"/>
      <c r="M452" s="239"/>
      <c r="N452" s="239"/>
      <c r="O452" s="239"/>
      <c r="P452" s="239"/>
    </row>
    <row r="453" spans="4:16" x14ac:dyDescent="0.2">
      <c r="D453" s="240"/>
      <c r="E453" s="241" t="s">
        <v>0</v>
      </c>
      <c r="F453" s="242"/>
      <c r="G453" s="242"/>
      <c r="H453" s="242"/>
      <c r="I453" s="242"/>
      <c r="J453" s="242"/>
      <c r="K453" s="242"/>
      <c r="L453" s="242"/>
      <c r="M453" s="242"/>
      <c r="N453" s="242"/>
      <c r="O453" s="242"/>
      <c r="P453" s="242"/>
    </row>
    <row r="454" spans="4:16" x14ac:dyDescent="0.2">
      <c r="D454" s="244">
        <v>40178</v>
      </c>
      <c r="E454" s="245">
        <v>40209</v>
      </c>
      <c r="F454" s="245">
        <v>40237</v>
      </c>
      <c r="G454" s="245">
        <v>40268</v>
      </c>
      <c r="H454" s="245">
        <v>40298</v>
      </c>
      <c r="I454" s="245">
        <v>40329</v>
      </c>
      <c r="J454" s="245">
        <v>40359</v>
      </c>
      <c r="K454" s="245">
        <v>40390</v>
      </c>
      <c r="L454" s="245">
        <v>40421</v>
      </c>
      <c r="M454" s="245">
        <v>40451</v>
      </c>
      <c r="N454" s="245">
        <v>40482</v>
      </c>
      <c r="O454" s="245">
        <v>40512</v>
      </c>
      <c r="P454" s="245">
        <v>40543</v>
      </c>
    </row>
    <row r="455" spans="4:16" ht="13.5" thickBot="1" x14ac:dyDescent="0.25">
      <c r="D455" s="240"/>
      <c r="E455" s="246">
        <v>1</v>
      </c>
      <c r="F455" s="246">
        <v>2</v>
      </c>
      <c r="G455" s="246">
        <v>3</v>
      </c>
      <c r="H455" s="246">
        <v>4</v>
      </c>
      <c r="I455" s="246">
        <v>5</v>
      </c>
      <c r="J455" s="246">
        <v>6</v>
      </c>
      <c r="K455" s="246">
        <v>7</v>
      </c>
      <c r="L455" s="246">
        <v>8</v>
      </c>
      <c r="M455" s="246">
        <v>9</v>
      </c>
      <c r="N455" s="246">
        <v>10</v>
      </c>
      <c r="O455" s="246">
        <v>11</v>
      </c>
      <c r="P455" s="246">
        <v>12</v>
      </c>
    </row>
    <row r="456" spans="4:16" ht="13.5" thickBot="1" x14ac:dyDescent="0.25">
      <c r="D456" s="249">
        <v>1</v>
      </c>
      <c r="E456" s="250">
        <v>1</v>
      </c>
      <c r="F456" s="251">
        <v>1</v>
      </c>
      <c r="G456" s="250">
        <v>1</v>
      </c>
      <c r="H456" s="251">
        <v>1</v>
      </c>
      <c r="I456" s="250">
        <v>1</v>
      </c>
      <c r="J456" s="251">
        <v>1</v>
      </c>
      <c r="K456" s="250">
        <v>1</v>
      </c>
      <c r="L456" s="251">
        <v>1</v>
      </c>
      <c r="M456" s="250">
        <v>1</v>
      </c>
      <c r="N456" s="251">
        <v>1</v>
      </c>
      <c r="O456" s="250">
        <v>1</v>
      </c>
      <c r="P456" s="251">
        <v>1</v>
      </c>
    </row>
    <row r="457" spans="4:16" ht="13.5" thickBot="1" x14ac:dyDescent="0.25">
      <c r="D457" s="249">
        <v>2</v>
      </c>
      <c r="E457" s="250">
        <v>1</v>
      </c>
      <c r="F457" s="251">
        <v>1</v>
      </c>
      <c r="G457" s="250">
        <v>1</v>
      </c>
      <c r="H457" s="251">
        <v>1</v>
      </c>
      <c r="I457" s="250">
        <v>1</v>
      </c>
      <c r="J457" s="251">
        <v>1</v>
      </c>
      <c r="K457" s="250">
        <v>1</v>
      </c>
      <c r="L457" s="251">
        <v>1</v>
      </c>
      <c r="M457" s="250">
        <v>1</v>
      </c>
      <c r="N457" s="251">
        <v>1</v>
      </c>
      <c r="O457" s="250">
        <v>1</v>
      </c>
      <c r="P457" s="251">
        <v>1</v>
      </c>
    </row>
    <row r="458" spans="4:16" ht="13.5" thickBot="1" x14ac:dyDescent="0.25">
      <c r="D458" s="249">
        <v>3</v>
      </c>
      <c r="E458" s="250">
        <v>1</v>
      </c>
      <c r="F458" s="251">
        <v>1</v>
      </c>
      <c r="G458" s="250">
        <v>1</v>
      </c>
      <c r="H458" s="251">
        <v>1</v>
      </c>
      <c r="I458" s="250">
        <v>1</v>
      </c>
      <c r="J458" s="251">
        <v>1</v>
      </c>
      <c r="K458" s="250">
        <v>1</v>
      </c>
      <c r="L458" s="251">
        <v>1</v>
      </c>
      <c r="M458" s="250">
        <v>1</v>
      </c>
      <c r="N458" s="251">
        <v>1</v>
      </c>
      <c r="O458" s="250">
        <v>1</v>
      </c>
      <c r="P458" s="251">
        <v>1</v>
      </c>
    </row>
    <row r="459" spans="4:16" ht="13.5" thickBot="1" x14ac:dyDescent="0.25">
      <c r="D459" s="249">
        <v>4</v>
      </c>
      <c r="E459" s="250">
        <v>1</v>
      </c>
      <c r="F459" s="251">
        <v>1</v>
      </c>
      <c r="G459" s="250">
        <v>1</v>
      </c>
      <c r="H459" s="251">
        <v>1</v>
      </c>
      <c r="I459" s="250">
        <v>1</v>
      </c>
      <c r="J459" s="251">
        <v>1</v>
      </c>
      <c r="K459" s="250">
        <v>1</v>
      </c>
      <c r="L459" s="251">
        <v>1</v>
      </c>
      <c r="M459" s="250">
        <v>1</v>
      </c>
      <c r="N459" s="251">
        <v>1</v>
      </c>
      <c r="O459" s="250">
        <v>1</v>
      </c>
      <c r="P459" s="251">
        <v>1</v>
      </c>
    </row>
    <row r="460" spans="4:16" ht="13.5" thickBot="1" x14ac:dyDescent="0.25">
      <c r="D460" s="249">
        <v>5</v>
      </c>
      <c r="E460" s="250">
        <v>1</v>
      </c>
      <c r="F460" s="251">
        <v>1</v>
      </c>
      <c r="G460" s="250">
        <v>1</v>
      </c>
      <c r="H460" s="251">
        <v>1</v>
      </c>
      <c r="I460" s="250">
        <v>1</v>
      </c>
      <c r="J460" s="251">
        <v>1</v>
      </c>
      <c r="K460" s="250">
        <v>1</v>
      </c>
      <c r="L460" s="251">
        <v>1</v>
      </c>
      <c r="M460" s="250">
        <v>1</v>
      </c>
      <c r="N460" s="251">
        <v>1</v>
      </c>
      <c r="O460" s="250">
        <v>1</v>
      </c>
      <c r="P460" s="251">
        <v>1</v>
      </c>
    </row>
    <row r="461" spans="4:16" ht="13.5" thickBot="1" x14ac:dyDescent="0.25">
      <c r="D461" s="249">
        <v>6</v>
      </c>
      <c r="E461" s="250">
        <v>1</v>
      </c>
      <c r="F461" s="251">
        <v>1</v>
      </c>
      <c r="G461" s="250">
        <v>1</v>
      </c>
      <c r="H461" s="251">
        <v>1</v>
      </c>
      <c r="I461" s="250">
        <v>1</v>
      </c>
      <c r="J461" s="251">
        <v>1</v>
      </c>
      <c r="K461" s="250">
        <v>1</v>
      </c>
      <c r="L461" s="251">
        <v>1</v>
      </c>
      <c r="M461" s="250">
        <v>1</v>
      </c>
      <c r="N461" s="251">
        <v>1</v>
      </c>
      <c r="O461" s="250">
        <v>1</v>
      </c>
      <c r="P461" s="251">
        <v>1</v>
      </c>
    </row>
    <row r="462" spans="4:16" ht="13.5" thickBot="1" x14ac:dyDescent="0.25">
      <c r="D462" s="249">
        <v>7</v>
      </c>
      <c r="E462" s="250">
        <v>1</v>
      </c>
      <c r="F462" s="251">
        <v>1</v>
      </c>
      <c r="G462" s="250">
        <v>1</v>
      </c>
      <c r="H462" s="251">
        <v>1</v>
      </c>
      <c r="I462" s="250">
        <v>1</v>
      </c>
      <c r="J462" s="251">
        <v>1</v>
      </c>
      <c r="K462" s="250">
        <v>1</v>
      </c>
      <c r="L462" s="251">
        <v>1</v>
      </c>
      <c r="M462" s="250">
        <v>1</v>
      </c>
      <c r="N462" s="251">
        <v>1</v>
      </c>
      <c r="O462" s="250">
        <v>1</v>
      </c>
      <c r="P462" s="251">
        <v>1</v>
      </c>
    </row>
    <row r="463" spans="4:16" ht="13.5" thickBot="1" x14ac:dyDescent="0.25">
      <c r="D463" s="249">
        <v>8</v>
      </c>
      <c r="E463" s="250">
        <v>1</v>
      </c>
      <c r="F463" s="251">
        <v>1</v>
      </c>
      <c r="G463" s="250">
        <v>1</v>
      </c>
      <c r="H463" s="251">
        <v>1</v>
      </c>
      <c r="I463" s="250">
        <v>1</v>
      </c>
      <c r="J463" s="251">
        <v>1</v>
      </c>
      <c r="K463" s="250">
        <v>1</v>
      </c>
      <c r="L463" s="251">
        <v>1</v>
      </c>
      <c r="M463" s="250">
        <v>1</v>
      </c>
      <c r="N463" s="251">
        <v>1</v>
      </c>
      <c r="O463" s="250">
        <v>1</v>
      </c>
      <c r="P463" s="251">
        <v>1</v>
      </c>
    </row>
    <row r="464" spans="4:16" ht="13.5" thickBot="1" x14ac:dyDescent="0.25">
      <c r="D464" s="249">
        <v>9</v>
      </c>
      <c r="E464" s="250">
        <v>1</v>
      </c>
      <c r="F464" s="251">
        <v>1</v>
      </c>
      <c r="G464" s="250">
        <v>1</v>
      </c>
      <c r="H464" s="251">
        <v>1</v>
      </c>
      <c r="I464" s="250">
        <v>1</v>
      </c>
      <c r="J464" s="251">
        <v>1</v>
      </c>
      <c r="K464" s="250">
        <v>1</v>
      </c>
      <c r="L464" s="251">
        <v>1</v>
      </c>
      <c r="M464" s="250">
        <v>1</v>
      </c>
      <c r="N464" s="251">
        <v>1</v>
      </c>
      <c r="O464" s="250">
        <v>1</v>
      </c>
      <c r="P464" s="251">
        <v>1</v>
      </c>
    </row>
    <row r="465" spans="4:16" ht="13.5" thickBot="1" x14ac:dyDescent="0.25">
      <c r="D465" s="249">
        <v>10</v>
      </c>
      <c r="E465" s="250">
        <v>1</v>
      </c>
      <c r="F465" s="251">
        <v>1</v>
      </c>
      <c r="G465" s="250">
        <v>1</v>
      </c>
      <c r="H465" s="251">
        <v>1</v>
      </c>
      <c r="I465" s="250">
        <v>1</v>
      </c>
      <c r="J465" s="251">
        <v>1</v>
      </c>
      <c r="K465" s="250">
        <v>1</v>
      </c>
      <c r="L465" s="251">
        <v>1</v>
      </c>
      <c r="M465" s="250">
        <v>1</v>
      </c>
      <c r="N465" s="251">
        <v>1</v>
      </c>
      <c r="O465" s="250">
        <v>1</v>
      </c>
      <c r="P465" s="251">
        <v>1</v>
      </c>
    </row>
    <row r="466" spans="4:16" ht="13.5" thickBot="1" x14ac:dyDescent="0.25">
      <c r="D466" s="249">
        <v>11</v>
      </c>
      <c r="E466" s="250">
        <v>1</v>
      </c>
      <c r="F466" s="251">
        <v>1</v>
      </c>
      <c r="G466" s="250">
        <v>1</v>
      </c>
      <c r="H466" s="251">
        <v>1</v>
      </c>
      <c r="I466" s="250">
        <v>1</v>
      </c>
      <c r="J466" s="251">
        <v>1</v>
      </c>
      <c r="K466" s="250">
        <v>1</v>
      </c>
      <c r="L466" s="251">
        <v>1</v>
      </c>
      <c r="M466" s="250">
        <v>1</v>
      </c>
      <c r="N466" s="251">
        <v>1</v>
      </c>
      <c r="O466" s="250">
        <v>1</v>
      </c>
      <c r="P466" s="251">
        <v>1</v>
      </c>
    </row>
    <row r="467" spans="4:16" ht="13.5" thickBot="1" x14ac:dyDescent="0.25">
      <c r="D467" s="249">
        <v>12</v>
      </c>
      <c r="E467" s="250">
        <v>1</v>
      </c>
      <c r="F467" s="251">
        <v>1</v>
      </c>
      <c r="G467" s="250">
        <v>1</v>
      </c>
      <c r="H467" s="251">
        <v>1</v>
      </c>
      <c r="I467" s="250">
        <v>1</v>
      </c>
      <c r="J467" s="251">
        <v>1</v>
      </c>
      <c r="K467" s="250">
        <v>1</v>
      </c>
      <c r="L467" s="251">
        <v>1</v>
      </c>
      <c r="M467" s="250">
        <v>1</v>
      </c>
      <c r="N467" s="251">
        <v>1</v>
      </c>
      <c r="O467" s="250">
        <v>1</v>
      </c>
      <c r="P467" s="251">
        <v>1</v>
      </c>
    </row>
    <row r="468" spans="4:16" ht="13.5" thickBot="1" x14ac:dyDescent="0.25">
      <c r="D468" s="249">
        <v>13</v>
      </c>
      <c r="E468" s="250">
        <v>1</v>
      </c>
      <c r="F468" s="251">
        <v>1</v>
      </c>
      <c r="G468" s="250">
        <v>1</v>
      </c>
      <c r="H468" s="251">
        <v>1</v>
      </c>
      <c r="I468" s="250">
        <v>1</v>
      </c>
      <c r="J468" s="251">
        <v>1</v>
      </c>
      <c r="K468" s="250">
        <v>1</v>
      </c>
      <c r="L468" s="251">
        <v>1</v>
      </c>
      <c r="M468" s="250">
        <v>1</v>
      </c>
      <c r="N468" s="251">
        <v>1</v>
      </c>
      <c r="O468" s="250">
        <v>1</v>
      </c>
      <c r="P468" s="251">
        <v>1</v>
      </c>
    </row>
    <row r="469" spans="4:16" ht="13.5" thickBot="1" x14ac:dyDescent="0.25">
      <c r="D469" s="249">
        <v>14</v>
      </c>
      <c r="E469" s="250">
        <v>1</v>
      </c>
      <c r="F469" s="251">
        <v>1</v>
      </c>
      <c r="G469" s="250">
        <v>1</v>
      </c>
      <c r="H469" s="251">
        <v>1</v>
      </c>
      <c r="I469" s="250">
        <v>1</v>
      </c>
      <c r="J469" s="251">
        <v>1</v>
      </c>
      <c r="K469" s="250">
        <v>1</v>
      </c>
      <c r="L469" s="251">
        <v>1</v>
      </c>
      <c r="M469" s="250">
        <v>1</v>
      </c>
      <c r="N469" s="251">
        <v>1</v>
      </c>
      <c r="O469" s="250">
        <v>1</v>
      </c>
      <c r="P469" s="251">
        <v>1</v>
      </c>
    </row>
    <row r="470" spans="4:16" ht="13.5" thickBot="1" x14ac:dyDescent="0.25">
      <c r="D470" s="249">
        <v>15</v>
      </c>
      <c r="E470" s="250">
        <v>3</v>
      </c>
      <c r="F470" s="250">
        <v>3</v>
      </c>
      <c r="G470" s="250">
        <v>3</v>
      </c>
      <c r="H470" s="250">
        <v>3</v>
      </c>
      <c r="I470" s="250">
        <v>3</v>
      </c>
      <c r="J470" s="251">
        <v>1</v>
      </c>
      <c r="K470" s="250">
        <v>1</v>
      </c>
      <c r="L470" s="251">
        <v>1</v>
      </c>
      <c r="M470" s="250">
        <v>1</v>
      </c>
      <c r="N470" s="251">
        <v>1</v>
      </c>
      <c r="O470" s="250">
        <v>3</v>
      </c>
      <c r="P470" s="250">
        <v>3</v>
      </c>
    </row>
    <row r="471" spans="4:16" ht="13.5" thickBot="1" x14ac:dyDescent="0.25">
      <c r="D471" s="249">
        <v>16</v>
      </c>
      <c r="E471" s="250">
        <v>3</v>
      </c>
      <c r="F471" s="250">
        <v>3</v>
      </c>
      <c r="G471" s="250">
        <v>3</v>
      </c>
      <c r="H471" s="250">
        <v>3</v>
      </c>
      <c r="I471" s="250">
        <v>3</v>
      </c>
      <c r="J471" s="251">
        <v>1</v>
      </c>
      <c r="K471" s="250">
        <v>1</v>
      </c>
      <c r="L471" s="251">
        <v>1</v>
      </c>
      <c r="M471" s="250">
        <v>1</v>
      </c>
      <c r="N471" s="251">
        <v>1</v>
      </c>
      <c r="O471" s="250">
        <v>3</v>
      </c>
      <c r="P471" s="250">
        <v>3</v>
      </c>
    </row>
    <row r="472" spans="4:16" ht="13.5" thickBot="1" x14ac:dyDescent="0.25">
      <c r="D472" s="249">
        <v>17</v>
      </c>
      <c r="E472" s="250">
        <v>3</v>
      </c>
      <c r="F472" s="250">
        <v>3</v>
      </c>
      <c r="G472" s="250">
        <v>3</v>
      </c>
      <c r="H472" s="250">
        <v>3</v>
      </c>
      <c r="I472" s="250">
        <v>3</v>
      </c>
      <c r="J472" s="251">
        <v>1</v>
      </c>
      <c r="K472" s="250">
        <v>1</v>
      </c>
      <c r="L472" s="251">
        <v>1</v>
      </c>
      <c r="M472" s="250">
        <v>1</v>
      </c>
      <c r="N472" s="251">
        <v>1</v>
      </c>
      <c r="O472" s="250">
        <v>3</v>
      </c>
      <c r="P472" s="250">
        <v>3</v>
      </c>
    </row>
    <row r="473" spans="4:16" ht="13.5" thickBot="1" x14ac:dyDescent="0.25">
      <c r="D473" s="249">
        <v>18</v>
      </c>
      <c r="E473" s="250">
        <v>1</v>
      </c>
      <c r="F473" s="251">
        <v>1</v>
      </c>
      <c r="G473" s="250">
        <v>1</v>
      </c>
      <c r="H473" s="251">
        <v>1</v>
      </c>
      <c r="I473" s="250">
        <v>1</v>
      </c>
      <c r="J473" s="251">
        <v>3</v>
      </c>
      <c r="K473" s="250">
        <v>3</v>
      </c>
      <c r="L473" s="251">
        <v>3</v>
      </c>
      <c r="M473" s="250">
        <v>3</v>
      </c>
      <c r="N473" s="251">
        <v>3</v>
      </c>
      <c r="O473" s="250">
        <v>1</v>
      </c>
      <c r="P473" s="251">
        <v>1</v>
      </c>
    </row>
    <row r="474" spans="4:16" ht="13.5" thickBot="1" x14ac:dyDescent="0.25">
      <c r="D474" s="249">
        <v>19</v>
      </c>
      <c r="E474" s="250">
        <v>1</v>
      </c>
      <c r="F474" s="251">
        <v>1</v>
      </c>
      <c r="G474" s="250">
        <v>1</v>
      </c>
      <c r="H474" s="251">
        <v>1</v>
      </c>
      <c r="I474" s="250">
        <v>1</v>
      </c>
      <c r="J474" s="251">
        <v>3</v>
      </c>
      <c r="K474" s="250">
        <v>3</v>
      </c>
      <c r="L474" s="251">
        <v>3</v>
      </c>
      <c r="M474" s="250">
        <v>3</v>
      </c>
      <c r="N474" s="251">
        <v>3</v>
      </c>
      <c r="O474" s="250">
        <v>1</v>
      </c>
      <c r="P474" s="251">
        <v>1</v>
      </c>
    </row>
    <row r="475" spans="4:16" ht="13.5" thickBot="1" x14ac:dyDescent="0.25">
      <c r="D475" s="249">
        <v>20</v>
      </c>
      <c r="E475" s="250">
        <v>1</v>
      </c>
      <c r="F475" s="251">
        <v>1</v>
      </c>
      <c r="G475" s="250">
        <v>1</v>
      </c>
      <c r="H475" s="251">
        <v>1</v>
      </c>
      <c r="I475" s="250">
        <v>1</v>
      </c>
      <c r="J475" s="251">
        <v>3</v>
      </c>
      <c r="K475" s="250">
        <v>3</v>
      </c>
      <c r="L475" s="251">
        <v>3</v>
      </c>
      <c r="M475" s="250">
        <v>3</v>
      </c>
      <c r="N475" s="251">
        <v>3</v>
      </c>
      <c r="O475" s="250">
        <v>1</v>
      </c>
      <c r="P475" s="251">
        <v>1</v>
      </c>
    </row>
    <row r="476" spans="4:16" ht="13.5" thickBot="1" x14ac:dyDescent="0.25">
      <c r="D476" s="249">
        <v>21</v>
      </c>
      <c r="E476" s="250">
        <v>1</v>
      </c>
      <c r="F476" s="251">
        <v>1</v>
      </c>
      <c r="G476" s="250">
        <v>1</v>
      </c>
      <c r="H476" s="251">
        <v>1</v>
      </c>
      <c r="I476" s="250">
        <v>1</v>
      </c>
      <c r="J476" s="251">
        <v>3</v>
      </c>
      <c r="K476" s="250">
        <v>3</v>
      </c>
      <c r="L476" s="251">
        <v>3</v>
      </c>
      <c r="M476" s="250">
        <v>3</v>
      </c>
      <c r="N476" s="251">
        <v>3</v>
      </c>
      <c r="O476" s="250">
        <v>1</v>
      </c>
      <c r="P476" s="251">
        <v>1</v>
      </c>
    </row>
    <row r="477" spans="4:16" ht="13.5" thickBot="1" x14ac:dyDescent="0.25">
      <c r="D477" s="249">
        <v>22</v>
      </c>
      <c r="E477" s="250">
        <v>1</v>
      </c>
      <c r="F477" s="251">
        <v>1</v>
      </c>
      <c r="G477" s="250">
        <v>1</v>
      </c>
      <c r="H477" s="251">
        <v>1</v>
      </c>
      <c r="I477" s="250">
        <v>1</v>
      </c>
      <c r="J477" s="251">
        <v>3</v>
      </c>
      <c r="K477" s="250">
        <v>3</v>
      </c>
      <c r="L477" s="251">
        <v>3</v>
      </c>
      <c r="M477" s="250">
        <v>3</v>
      </c>
      <c r="N477" s="251">
        <v>3</v>
      </c>
      <c r="O477" s="250">
        <v>1</v>
      </c>
      <c r="P477" s="251">
        <v>1</v>
      </c>
    </row>
    <row r="478" spans="4:16" ht="13.5" thickBot="1" x14ac:dyDescent="0.25">
      <c r="D478" s="249">
        <v>23</v>
      </c>
      <c r="E478" s="250">
        <v>1</v>
      </c>
      <c r="F478" s="251">
        <v>1</v>
      </c>
      <c r="G478" s="250">
        <v>1</v>
      </c>
      <c r="H478" s="251">
        <v>1</v>
      </c>
      <c r="I478" s="250">
        <v>1</v>
      </c>
      <c r="J478" s="251">
        <v>1</v>
      </c>
      <c r="K478" s="250">
        <v>1</v>
      </c>
      <c r="L478" s="251">
        <v>1</v>
      </c>
      <c r="M478" s="250">
        <v>1</v>
      </c>
      <c r="N478" s="251">
        <v>1</v>
      </c>
      <c r="O478" s="250">
        <v>1</v>
      </c>
      <c r="P478" s="251">
        <v>1</v>
      </c>
    </row>
    <row r="479" spans="4:16" x14ac:dyDescent="0.2">
      <c r="D479" s="249">
        <v>24</v>
      </c>
      <c r="E479" s="250">
        <v>1</v>
      </c>
      <c r="F479" s="251">
        <v>1</v>
      </c>
      <c r="G479" s="250">
        <v>1</v>
      </c>
      <c r="H479" s="251">
        <v>1</v>
      </c>
      <c r="I479" s="250">
        <v>1</v>
      </c>
      <c r="J479" s="251">
        <v>1</v>
      </c>
      <c r="K479" s="250">
        <v>1</v>
      </c>
      <c r="L479" s="251">
        <v>1</v>
      </c>
      <c r="M479" s="250">
        <v>1</v>
      </c>
      <c r="N479" s="251">
        <v>1</v>
      </c>
      <c r="O479" s="250">
        <v>1</v>
      </c>
      <c r="P479" s="251">
        <v>1</v>
      </c>
    </row>
  </sheetData>
  <sheetProtection algorithmName="SHA-512" hashValue="T21ZT4+6fth9fJxcPCTnZ5wFzZV1ROq0TXsvzPEocJTdxGikJXCkk/JyYroEVOr4SJTHiuqCCTsvQWfFzQd0EQ==" saltValue="zhQq2dUI5eW/WAx1LdvL0A==" spinCount="100000" sheet="1" objects="1" scenarios="1"/>
  <mergeCells count="19">
    <mergeCell ref="D394:P394"/>
    <mergeCell ref="D423:P423"/>
    <mergeCell ref="D452:P452"/>
    <mergeCell ref="D246:P246"/>
    <mergeCell ref="D276:P276"/>
    <mergeCell ref="D306:P306"/>
    <mergeCell ref="D336:P336"/>
    <mergeCell ref="D365:P365"/>
    <mergeCell ref="D95:P95"/>
    <mergeCell ref="D125:P125"/>
    <mergeCell ref="D155:P155"/>
    <mergeCell ref="D186:P186"/>
    <mergeCell ref="D216:P216"/>
    <mergeCell ref="D94:P94"/>
    <mergeCell ref="U10:AG10"/>
    <mergeCell ref="B8:B31"/>
    <mergeCell ref="D4:P4"/>
    <mergeCell ref="D34:P34"/>
    <mergeCell ref="D64:P64"/>
  </mergeCells>
  <conditionalFormatting sqref="E8:P31">
    <cfRule type="colorScale" priority="19">
      <colorScale>
        <cfvo type="min"/>
        <cfvo type="percentile" val="50"/>
        <cfvo type="max"/>
        <color rgb="FFF8696B"/>
        <color rgb="FFFFEB84"/>
        <color rgb="FF63BE7B"/>
      </colorScale>
    </cfRule>
  </conditionalFormatting>
  <conditionalFormatting sqref="E38:P61">
    <cfRule type="colorScale" priority="18">
      <colorScale>
        <cfvo type="min"/>
        <cfvo type="percentile" val="50"/>
        <cfvo type="max"/>
        <color rgb="FFF8696B"/>
        <color rgb="FFFFEB84"/>
        <color rgb="FF63BE7B"/>
      </colorScale>
    </cfRule>
  </conditionalFormatting>
  <conditionalFormatting sqref="E68:P91">
    <cfRule type="colorScale" priority="16">
      <colorScale>
        <cfvo type="min"/>
        <cfvo type="percentile" val="50"/>
        <cfvo type="max"/>
        <color rgb="FFF8696B"/>
        <color rgb="FFFFEB84"/>
        <color rgb="FF63BE7B"/>
      </colorScale>
    </cfRule>
  </conditionalFormatting>
  <conditionalFormatting sqref="E99:P122">
    <cfRule type="colorScale" priority="13">
      <colorScale>
        <cfvo type="min"/>
        <cfvo type="percentile" val="50"/>
        <cfvo type="max"/>
        <color rgb="FFF8696B"/>
        <color rgb="FFFFEB84"/>
        <color rgb="FF63BE7B"/>
      </colorScale>
    </cfRule>
  </conditionalFormatting>
  <conditionalFormatting sqref="E129:P152">
    <cfRule type="colorScale" priority="12">
      <colorScale>
        <cfvo type="min"/>
        <cfvo type="percentile" val="50"/>
        <cfvo type="max"/>
        <color rgb="FFF8696B"/>
        <color rgb="FFFFEB84"/>
        <color rgb="FF63BE7B"/>
      </colorScale>
    </cfRule>
  </conditionalFormatting>
  <conditionalFormatting sqref="E159:P182">
    <cfRule type="colorScale" priority="11">
      <colorScale>
        <cfvo type="min"/>
        <cfvo type="percentile" val="50"/>
        <cfvo type="max"/>
        <color rgb="FFF8696B"/>
        <color rgb="FFFFEB84"/>
        <color rgb="FF63BE7B"/>
      </colorScale>
    </cfRule>
  </conditionalFormatting>
  <conditionalFormatting sqref="E190:P213">
    <cfRule type="colorScale" priority="10">
      <colorScale>
        <cfvo type="min"/>
        <cfvo type="percentile" val="50"/>
        <cfvo type="max"/>
        <color rgb="FFF8696B"/>
        <color rgb="FFFFEB84"/>
        <color rgb="FF63BE7B"/>
      </colorScale>
    </cfRule>
  </conditionalFormatting>
  <conditionalFormatting sqref="E220:P243">
    <cfRule type="colorScale" priority="9">
      <colorScale>
        <cfvo type="min"/>
        <cfvo type="percentile" val="50"/>
        <cfvo type="max"/>
        <color rgb="FFF8696B"/>
        <color rgb="FFFFEB84"/>
        <color rgb="FF63BE7B"/>
      </colorScale>
    </cfRule>
  </conditionalFormatting>
  <conditionalFormatting sqref="E250:P273">
    <cfRule type="colorScale" priority="8">
      <colorScale>
        <cfvo type="min"/>
        <cfvo type="percentile" val="50"/>
        <cfvo type="max"/>
        <color rgb="FFF8696B"/>
        <color rgb="FFFFEB84"/>
        <color rgb="FF63BE7B"/>
      </colorScale>
    </cfRule>
  </conditionalFormatting>
  <conditionalFormatting sqref="E280:P303">
    <cfRule type="colorScale" priority="7">
      <colorScale>
        <cfvo type="min"/>
        <cfvo type="percentile" val="50"/>
        <cfvo type="max"/>
        <color rgb="FFF8696B"/>
        <color rgb="FFFFEB84"/>
        <color rgb="FF63BE7B"/>
      </colorScale>
    </cfRule>
  </conditionalFormatting>
  <conditionalFormatting sqref="E310:P333">
    <cfRule type="colorScale" priority="6">
      <colorScale>
        <cfvo type="min"/>
        <cfvo type="percentile" val="50"/>
        <cfvo type="max"/>
        <color rgb="FFF8696B"/>
        <color rgb="FFFFEB84"/>
        <color rgb="FF63BE7B"/>
      </colorScale>
    </cfRule>
  </conditionalFormatting>
  <conditionalFormatting sqref="E340:P363">
    <cfRule type="colorScale" priority="5">
      <colorScale>
        <cfvo type="min"/>
        <cfvo type="percentile" val="50"/>
        <cfvo type="max"/>
        <color rgb="FFF8696B"/>
        <color rgb="FFFFEB84"/>
        <color rgb="FF63BE7B"/>
      </colorScale>
    </cfRule>
  </conditionalFormatting>
  <conditionalFormatting sqref="E369:P392">
    <cfRule type="colorScale" priority="4">
      <colorScale>
        <cfvo type="min"/>
        <cfvo type="percentile" val="50"/>
        <cfvo type="max"/>
        <color rgb="FFF8696B"/>
        <color rgb="FFFFEB84"/>
        <color rgb="FF63BE7B"/>
      </colorScale>
    </cfRule>
  </conditionalFormatting>
  <conditionalFormatting sqref="E398:P421">
    <cfRule type="colorScale" priority="3">
      <colorScale>
        <cfvo type="min"/>
        <cfvo type="percentile" val="50"/>
        <cfvo type="max"/>
        <color rgb="FFF8696B"/>
        <color rgb="FFFFEB84"/>
        <color rgb="FF63BE7B"/>
      </colorScale>
    </cfRule>
  </conditionalFormatting>
  <conditionalFormatting sqref="E427:P450">
    <cfRule type="colorScale" priority="2">
      <colorScale>
        <cfvo type="min"/>
        <cfvo type="percentile" val="50"/>
        <cfvo type="max"/>
        <color rgb="FFF8696B"/>
        <color rgb="FFFFEB84"/>
        <color rgb="FF63BE7B"/>
      </colorScale>
    </cfRule>
  </conditionalFormatting>
  <conditionalFormatting sqref="E456:P479">
    <cfRule type="colorScale" priority="1">
      <colorScale>
        <cfvo type="min"/>
        <cfvo type="percentile" val="50"/>
        <cfvo type="max"/>
        <color rgb="FFF8696B"/>
        <color rgb="FFFFEB84"/>
        <color rgb="FF63BE7B"/>
      </colorScale>
    </cfRule>
  </conditionalFormatting>
  <conditionalFormatting sqref="V14:AG37">
    <cfRule type="colorScale" priority="14">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94"/>
  <sheetViews>
    <sheetView showGridLines="0" zoomScaleSheetLayoutView="145" workbookViewId="0">
      <selection activeCell="B10" sqref="B10"/>
    </sheetView>
  </sheetViews>
  <sheetFormatPr defaultColWidth="8.85546875" defaultRowHeight="12.75" x14ac:dyDescent="0.2"/>
  <cols>
    <col min="1" max="1" width="1.42578125" style="2" customWidth="1"/>
    <col min="2" max="2" width="13" style="2" customWidth="1"/>
    <col min="3" max="3" width="14.85546875" style="2" customWidth="1"/>
    <col min="4" max="4" width="19" style="2" customWidth="1"/>
    <col min="5" max="17" width="14" style="2" customWidth="1"/>
    <col min="18" max="18" width="8.85546875" style="2"/>
    <col min="19" max="19" width="12.5703125" style="2" bestFit="1" customWidth="1"/>
    <col min="20" max="16384" width="8.85546875" style="2"/>
  </cols>
  <sheetData>
    <row r="1" spans="2:17" ht="19.5" thickBot="1" x14ac:dyDescent="0.35">
      <c r="B1" s="90" t="s">
        <v>22</v>
      </c>
      <c r="C1"/>
      <c r="D1"/>
      <c r="E1"/>
      <c r="F1"/>
      <c r="G1"/>
      <c r="H1"/>
      <c r="I1"/>
      <c r="J1"/>
      <c r="K1"/>
      <c r="L1"/>
      <c r="M1"/>
      <c r="N1"/>
      <c r="O1"/>
      <c r="P1"/>
      <c r="Q1"/>
    </row>
    <row r="2" spans="2:17" x14ac:dyDescent="0.2">
      <c r="B2" s="92" t="s">
        <v>26</v>
      </c>
      <c r="C2" s="91"/>
      <c r="D2" s="91"/>
      <c r="E2" s="91"/>
      <c r="F2" s="91"/>
      <c r="G2" s="91"/>
      <c r="H2" s="91"/>
      <c r="I2" s="91"/>
      <c r="J2" s="91"/>
      <c r="K2" s="91"/>
      <c r="L2" s="91"/>
      <c r="M2" s="91"/>
      <c r="N2" s="91"/>
      <c r="O2" s="91"/>
      <c r="P2" s="91"/>
      <c r="Q2" s="91"/>
    </row>
    <row r="3" spans="2:17" ht="3.75" customHeight="1" x14ac:dyDescent="0.2"/>
    <row r="4" spans="2:17" ht="12.75" customHeight="1" x14ac:dyDescent="0.2">
      <c r="B4" s="3" t="s">
        <v>35</v>
      </c>
      <c r="C4" s="4"/>
      <c r="D4" s="4"/>
      <c r="E4" s="4"/>
      <c r="F4" s="4"/>
      <c r="G4" s="4"/>
      <c r="H4" s="4"/>
      <c r="I4" s="4"/>
      <c r="J4" s="4"/>
      <c r="K4" s="4"/>
      <c r="L4" s="4"/>
      <c r="M4" s="4"/>
      <c r="N4" s="4"/>
      <c r="O4" s="4"/>
      <c r="P4" s="4"/>
      <c r="Q4" s="5"/>
    </row>
    <row r="6" spans="2:17" ht="9" customHeight="1" x14ac:dyDescent="0.2">
      <c r="B6" s="6"/>
      <c r="C6" s="6"/>
      <c r="D6" s="6"/>
      <c r="E6" s="7" t="s">
        <v>0</v>
      </c>
      <c r="F6" s="8"/>
      <c r="G6" s="8"/>
      <c r="H6" s="8"/>
      <c r="I6" s="8"/>
      <c r="J6" s="8"/>
      <c r="K6" s="8"/>
      <c r="L6" s="8"/>
      <c r="M6" s="8"/>
      <c r="N6" s="8"/>
      <c r="O6" s="8"/>
      <c r="P6" s="8"/>
    </row>
    <row r="7" spans="2:17" ht="13.5" thickBot="1" x14ac:dyDescent="0.25">
      <c r="C7" s="9"/>
      <c r="D7" s="10">
        <v>40178</v>
      </c>
      <c r="E7" s="11">
        <v>40209</v>
      </c>
      <c r="F7" s="11">
        <v>40237</v>
      </c>
      <c r="G7" s="11">
        <v>40268</v>
      </c>
      <c r="H7" s="11">
        <v>40298</v>
      </c>
      <c r="I7" s="11">
        <v>40329</v>
      </c>
      <c r="J7" s="11">
        <v>40359</v>
      </c>
      <c r="K7" s="11">
        <v>40390</v>
      </c>
      <c r="L7" s="11">
        <v>40421</v>
      </c>
      <c r="M7" s="11">
        <v>40451</v>
      </c>
      <c r="N7" s="11">
        <v>40482</v>
      </c>
      <c r="O7" s="11">
        <v>40512</v>
      </c>
      <c r="P7" s="11">
        <v>40543</v>
      </c>
    </row>
    <row r="8" spans="2:17" ht="10.5" customHeight="1" thickBot="1" x14ac:dyDescent="0.25">
      <c r="B8" s="76" t="s">
        <v>42</v>
      </c>
      <c r="C8" s="9"/>
      <c r="D8" s="6"/>
      <c r="E8" s="12">
        <v>1</v>
      </c>
      <c r="F8" s="12">
        <v>2</v>
      </c>
      <c r="G8" s="12">
        <v>3</v>
      </c>
      <c r="H8" s="12">
        <v>4</v>
      </c>
      <c r="I8" s="12">
        <v>5</v>
      </c>
      <c r="J8" s="12">
        <v>6</v>
      </c>
      <c r="K8" s="12">
        <v>7</v>
      </c>
      <c r="L8" s="12">
        <v>8</v>
      </c>
      <c r="M8" s="12">
        <v>9</v>
      </c>
      <c r="N8" s="12">
        <v>10</v>
      </c>
      <c r="O8" s="12">
        <v>11</v>
      </c>
      <c r="P8" s="12">
        <v>12</v>
      </c>
    </row>
    <row r="9" spans="2:17" x14ac:dyDescent="0.2">
      <c r="B9" s="77" t="s">
        <v>41</v>
      </c>
      <c r="C9" s="222" t="s">
        <v>1</v>
      </c>
      <c r="D9" s="13">
        <v>1</v>
      </c>
      <c r="E9" s="80">
        <v>0</v>
      </c>
      <c r="F9" s="81">
        <v>0</v>
      </c>
      <c r="G9" s="81">
        <v>0</v>
      </c>
      <c r="H9" s="81">
        <v>0</v>
      </c>
      <c r="I9" s="81">
        <v>0</v>
      </c>
      <c r="J9" s="81">
        <v>0</v>
      </c>
      <c r="K9" s="81">
        <v>0</v>
      </c>
      <c r="L9" s="81">
        <v>0</v>
      </c>
      <c r="M9" s="81">
        <v>0</v>
      </c>
      <c r="N9" s="81">
        <v>0</v>
      </c>
      <c r="O9" s="81">
        <v>0</v>
      </c>
      <c r="P9" s="82">
        <v>0</v>
      </c>
    </row>
    <row r="10" spans="2:17" ht="13.5" thickBot="1" x14ac:dyDescent="0.25">
      <c r="B10" s="78">
        <v>0.14499999999999999</v>
      </c>
      <c r="C10" s="222"/>
      <c r="D10" s="13">
        <v>2</v>
      </c>
      <c r="E10" s="83">
        <v>0</v>
      </c>
      <c r="F10" s="84">
        <v>0</v>
      </c>
      <c r="G10" s="84">
        <v>0</v>
      </c>
      <c r="H10" s="84">
        <v>0</v>
      </c>
      <c r="I10" s="84">
        <v>0</v>
      </c>
      <c r="J10" s="84">
        <v>0</v>
      </c>
      <c r="K10" s="84">
        <v>0</v>
      </c>
      <c r="L10" s="84">
        <v>0</v>
      </c>
      <c r="M10" s="84">
        <v>0</v>
      </c>
      <c r="N10" s="84">
        <v>0</v>
      </c>
      <c r="O10" s="84">
        <v>0</v>
      </c>
      <c r="P10" s="85">
        <v>0</v>
      </c>
    </row>
    <row r="11" spans="2:17" x14ac:dyDescent="0.2">
      <c r="C11" s="222"/>
      <c r="D11" s="13">
        <v>3</v>
      </c>
      <c r="E11" s="83">
        <v>0</v>
      </c>
      <c r="F11" s="84">
        <v>0</v>
      </c>
      <c r="G11" s="84">
        <v>0</v>
      </c>
      <c r="H11" s="84">
        <v>0</v>
      </c>
      <c r="I11" s="84">
        <v>0</v>
      </c>
      <c r="J11" s="84">
        <v>0</v>
      </c>
      <c r="K11" s="84">
        <v>0</v>
      </c>
      <c r="L11" s="84">
        <v>0</v>
      </c>
      <c r="M11" s="84">
        <v>0</v>
      </c>
      <c r="N11" s="84">
        <v>0</v>
      </c>
      <c r="O11" s="84">
        <v>0</v>
      </c>
      <c r="P11" s="85">
        <v>0</v>
      </c>
    </row>
    <row r="12" spans="2:17" ht="13.5" customHeight="1" x14ac:dyDescent="0.2">
      <c r="C12" s="222"/>
      <c r="D12" s="13">
        <v>4</v>
      </c>
      <c r="E12" s="83">
        <v>0</v>
      </c>
      <c r="F12" s="84">
        <v>0</v>
      </c>
      <c r="G12" s="84">
        <v>0</v>
      </c>
      <c r="H12" s="84">
        <v>0</v>
      </c>
      <c r="I12" s="84">
        <v>0</v>
      </c>
      <c r="J12" s="84">
        <v>0</v>
      </c>
      <c r="K12" s="84">
        <v>0</v>
      </c>
      <c r="L12" s="84">
        <v>0</v>
      </c>
      <c r="M12" s="84">
        <v>0</v>
      </c>
      <c r="N12" s="84">
        <v>0</v>
      </c>
      <c r="O12" s="84">
        <v>0</v>
      </c>
      <c r="P12" s="85">
        <v>0</v>
      </c>
    </row>
    <row r="13" spans="2:17" x14ac:dyDescent="0.2">
      <c r="C13" s="222"/>
      <c r="D13" s="13">
        <v>5</v>
      </c>
      <c r="E13" s="83">
        <v>0</v>
      </c>
      <c r="F13" s="84">
        <v>0</v>
      </c>
      <c r="G13" s="84">
        <v>0</v>
      </c>
      <c r="H13" s="84">
        <v>0</v>
      </c>
      <c r="I13" s="84">
        <v>0</v>
      </c>
      <c r="J13" s="84">
        <v>0</v>
      </c>
      <c r="K13" s="84">
        <v>0</v>
      </c>
      <c r="L13" s="84">
        <v>0</v>
      </c>
      <c r="M13" s="84">
        <v>0</v>
      </c>
      <c r="N13" s="84">
        <v>0</v>
      </c>
      <c r="O13" s="84">
        <v>0</v>
      </c>
      <c r="P13" s="85">
        <v>0</v>
      </c>
    </row>
    <row r="14" spans="2:17" x14ac:dyDescent="0.2">
      <c r="C14" s="222"/>
      <c r="D14" s="13">
        <v>6</v>
      </c>
      <c r="E14" s="83">
        <v>0</v>
      </c>
      <c r="F14" s="84">
        <v>0</v>
      </c>
      <c r="G14" s="84">
        <v>0</v>
      </c>
      <c r="H14" s="84">
        <v>0</v>
      </c>
      <c r="I14" s="84">
        <v>0</v>
      </c>
      <c r="J14" s="84">
        <v>0</v>
      </c>
      <c r="K14" s="84">
        <v>0</v>
      </c>
      <c r="L14" s="84">
        <v>0</v>
      </c>
      <c r="M14" s="84">
        <v>0</v>
      </c>
      <c r="N14" s="84">
        <v>0</v>
      </c>
      <c r="O14" s="84">
        <v>0</v>
      </c>
      <c r="P14" s="85">
        <v>0</v>
      </c>
    </row>
    <row r="15" spans="2:17" x14ac:dyDescent="0.2">
      <c r="C15" s="222"/>
      <c r="D15" s="13">
        <v>7</v>
      </c>
      <c r="E15" s="83">
        <v>0</v>
      </c>
      <c r="F15" s="84">
        <v>0</v>
      </c>
      <c r="G15" s="84">
        <v>0.5</v>
      </c>
      <c r="H15" s="84">
        <v>1</v>
      </c>
      <c r="I15" s="84">
        <v>4.5</v>
      </c>
      <c r="J15" s="84">
        <v>3.5</v>
      </c>
      <c r="K15" s="84">
        <v>3</v>
      </c>
      <c r="L15" s="84">
        <v>0</v>
      </c>
      <c r="M15" s="84">
        <v>0</v>
      </c>
      <c r="N15" s="84">
        <v>0</v>
      </c>
      <c r="O15" s="84">
        <v>0</v>
      </c>
      <c r="P15" s="85">
        <v>0</v>
      </c>
    </row>
    <row r="16" spans="2:17" x14ac:dyDescent="0.2">
      <c r="C16" s="222"/>
      <c r="D16" s="13">
        <v>8</v>
      </c>
      <c r="E16" s="83">
        <v>12.5</v>
      </c>
      <c r="F16" s="84">
        <v>21</v>
      </c>
      <c r="G16" s="84">
        <v>17</v>
      </c>
      <c r="H16" s="84">
        <v>22</v>
      </c>
      <c r="I16" s="84">
        <v>31</v>
      </c>
      <c r="J16" s="84">
        <v>31.5</v>
      </c>
      <c r="K16" s="84">
        <v>31</v>
      </c>
      <c r="L16" s="84">
        <v>27</v>
      </c>
      <c r="M16" s="84">
        <v>18.5</v>
      </c>
      <c r="N16" s="84">
        <v>7</v>
      </c>
      <c r="O16" s="84">
        <v>40</v>
      </c>
      <c r="P16" s="85">
        <v>20</v>
      </c>
    </row>
    <row r="17" spans="3:16" ht="12.75" customHeight="1" x14ac:dyDescent="0.2">
      <c r="C17" s="222"/>
      <c r="D17" s="13">
        <v>9</v>
      </c>
      <c r="E17" s="83">
        <v>82.5</v>
      </c>
      <c r="F17" s="84">
        <v>95</v>
      </c>
      <c r="G17" s="84">
        <v>69</v>
      </c>
      <c r="H17" s="84">
        <v>76</v>
      </c>
      <c r="I17" s="84">
        <v>98.5</v>
      </c>
      <c r="J17" s="84">
        <v>91</v>
      </c>
      <c r="K17" s="84">
        <v>87</v>
      </c>
      <c r="L17" s="84">
        <v>89.5</v>
      </c>
      <c r="M17" s="84">
        <v>75</v>
      </c>
      <c r="N17" s="84">
        <v>62.5</v>
      </c>
      <c r="O17" s="84">
        <v>129.5</v>
      </c>
      <c r="P17" s="85">
        <v>101</v>
      </c>
    </row>
    <row r="18" spans="3:16" x14ac:dyDescent="0.2">
      <c r="C18" s="222"/>
      <c r="D18" s="13">
        <v>10</v>
      </c>
      <c r="E18" s="83">
        <v>165</v>
      </c>
      <c r="F18" s="84">
        <v>191.5</v>
      </c>
      <c r="G18" s="84">
        <v>158</v>
      </c>
      <c r="H18" s="84">
        <v>150.5</v>
      </c>
      <c r="I18" s="84">
        <v>177</v>
      </c>
      <c r="J18" s="84">
        <v>182</v>
      </c>
      <c r="K18" s="84">
        <v>182</v>
      </c>
      <c r="L18" s="84">
        <v>181</v>
      </c>
      <c r="M18" s="84">
        <v>153</v>
      </c>
      <c r="N18" s="84">
        <v>152</v>
      </c>
      <c r="O18" s="84">
        <v>219.5</v>
      </c>
      <c r="P18" s="85">
        <v>187</v>
      </c>
    </row>
    <row r="19" spans="3:16" x14ac:dyDescent="0.2">
      <c r="C19" s="222"/>
      <c r="D19" s="13">
        <v>11</v>
      </c>
      <c r="E19" s="135">
        <v>230.5</v>
      </c>
      <c r="F19" s="84">
        <v>256.5</v>
      </c>
      <c r="G19" s="84">
        <v>249.5</v>
      </c>
      <c r="H19" s="84">
        <v>258</v>
      </c>
      <c r="I19" s="84">
        <v>267</v>
      </c>
      <c r="J19" s="84">
        <v>280.5</v>
      </c>
      <c r="K19" s="84">
        <v>298.5</v>
      </c>
      <c r="L19" s="84">
        <v>279</v>
      </c>
      <c r="M19" s="84">
        <v>240.5</v>
      </c>
      <c r="N19" s="84">
        <v>233.5</v>
      </c>
      <c r="O19" s="84">
        <v>291</v>
      </c>
      <c r="P19" s="85">
        <v>270.5</v>
      </c>
    </row>
    <row r="20" spans="3:16" x14ac:dyDescent="0.2">
      <c r="C20" s="222"/>
      <c r="D20" s="13">
        <v>12</v>
      </c>
      <c r="E20" s="135">
        <v>279</v>
      </c>
      <c r="F20" s="84">
        <v>288</v>
      </c>
      <c r="G20" s="84">
        <v>316</v>
      </c>
      <c r="H20" s="84">
        <v>346.5</v>
      </c>
      <c r="I20" s="84">
        <v>330.5</v>
      </c>
      <c r="J20" s="84">
        <v>351</v>
      </c>
      <c r="K20" s="84">
        <v>385</v>
      </c>
      <c r="L20" s="84">
        <v>367</v>
      </c>
      <c r="M20" s="84">
        <v>342</v>
      </c>
      <c r="N20" s="84">
        <v>307.5</v>
      </c>
      <c r="O20" s="84">
        <v>329.5</v>
      </c>
      <c r="P20" s="85">
        <v>299</v>
      </c>
    </row>
    <row r="21" spans="3:16" x14ac:dyDescent="0.2">
      <c r="C21" s="222"/>
      <c r="D21" s="13">
        <v>13</v>
      </c>
      <c r="E21" s="135">
        <v>275.5</v>
      </c>
      <c r="F21" s="84">
        <v>315.5</v>
      </c>
      <c r="G21" s="84">
        <v>360.5</v>
      </c>
      <c r="H21" s="84">
        <v>401.5</v>
      </c>
      <c r="I21" s="84">
        <v>378</v>
      </c>
      <c r="J21" s="84">
        <v>396.5</v>
      </c>
      <c r="K21" s="84">
        <v>437</v>
      </c>
      <c r="L21" s="84">
        <v>413</v>
      </c>
      <c r="M21" s="84">
        <v>380</v>
      </c>
      <c r="N21" s="84">
        <v>363.5</v>
      </c>
      <c r="O21" s="84">
        <v>332</v>
      </c>
      <c r="P21" s="85">
        <v>311</v>
      </c>
    </row>
    <row r="22" spans="3:16" x14ac:dyDescent="0.2">
      <c r="C22" s="222"/>
      <c r="D22" s="13">
        <v>14</v>
      </c>
      <c r="E22" s="83">
        <v>267.5</v>
      </c>
      <c r="F22" s="84">
        <v>296.5</v>
      </c>
      <c r="G22" s="84">
        <v>387.5</v>
      </c>
      <c r="H22" s="84">
        <v>428.5</v>
      </c>
      <c r="I22" s="84">
        <v>380.5</v>
      </c>
      <c r="J22" s="84">
        <v>428.5</v>
      </c>
      <c r="K22" s="84">
        <v>445.5</v>
      </c>
      <c r="L22" s="84">
        <v>431</v>
      </c>
      <c r="M22" s="84">
        <v>426</v>
      </c>
      <c r="N22" s="84">
        <v>377</v>
      </c>
      <c r="O22" s="84">
        <v>311.5</v>
      </c>
      <c r="P22" s="85">
        <v>283.5</v>
      </c>
    </row>
    <row r="23" spans="3:16" x14ac:dyDescent="0.2">
      <c r="C23" s="222"/>
      <c r="D23" s="13">
        <v>15</v>
      </c>
      <c r="E23" s="83">
        <v>222.5</v>
      </c>
      <c r="F23" s="84">
        <v>241</v>
      </c>
      <c r="G23" s="84">
        <v>355</v>
      </c>
      <c r="H23" s="84">
        <v>412</v>
      </c>
      <c r="I23" s="84">
        <v>379</v>
      </c>
      <c r="J23" s="84">
        <v>428.5</v>
      </c>
      <c r="K23" s="84">
        <v>430</v>
      </c>
      <c r="L23" s="84">
        <v>428.5</v>
      </c>
      <c r="M23" s="84">
        <v>407</v>
      </c>
      <c r="N23" s="84">
        <v>362</v>
      </c>
      <c r="O23" s="84">
        <v>254</v>
      </c>
      <c r="P23" s="85">
        <v>226.5</v>
      </c>
    </row>
    <row r="24" spans="3:16" x14ac:dyDescent="0.2">
      <c r="C24" s="222"/>
      <c r="D24" s="13">
        <v>16</v>
      </c>
      <c r="E24" s="83">
        <v>66.5</v>
      </c>
      <c r="F24" s="84">
        <v>161</v>
      </c>
      <c r="G24" s="84">
        <v>296</v>
      </c>
      <c r="H24" s="84">
        <v>361</v>
      </c>
      <c r="I24" s="84">
        <v>342.5</v>
      </c>
      <c r="J24" s="84">
        <v>393.5</v>
      </c>
      <c r="K24" s="84">
        <v>383</v>
      </c>
      <c r="L24" s="84">
        <v>387</v>
      </c>
      <c r="M24" s="84">
        <v>363</v>
      </c>
      <c r="N24" s="84">
        <v>291</v>
      </c>
      <c r="O24" s="84">
        <v>70.5</v>
      </c>
      <c r="P24" s="85">
        <v>44.5</v>
      </c>
    </row>
    <row r="25" spans="3:16" x14ac:dyDescent="0.2">
      <c r="C25" s="222"/>
      <c r="D25" s="13">
        <v>17</v>
      </c>
      <c r="E25" s="83">
        <v>21</v>
      </c>
      <c r="F25" s="84">
        <v>33</v>
      </c>
      <c r="G25" s="84">
        <v>199.5</v>
      </c>
      <c r="H25" s="84">
        <v>277.5</v>
      </c>
      <c r="I25" s="84">
        <v>283.5</v>
      </c>
      <c r="J25" s="84">
        <v>322.5</v>
      </c>
      <c r="K25" s="84">
        <v>318.5</v>
      </c>
      <c r="L25" s="84">
        <v>307</v>
      </c>
      <c r="M25" s="84">
        <v>269.5</v>
      </c>
      <c r="N25" s="84">
        <v>168.5</v>
      </c>
      <c r="O25" s="84">
        <v>19</v>
      </c>
      <c r="P25" s="85">
        <v>13.5</v>
      </c>
    </row>
    <row r="26" spans="3:16" x14ac:dyDescent="0.2">
      <c r="C26" s="222"/>
      <c r="D26" s="13">
        <v>18</v>
      </c>
      <c r="E26" s="135">
        <v>0</v>
      </c>
      <c r="F26" s="84">
        <v>5.5</v>
      </c>
      <c r="G26" s="84">
        <v>105.5</v>
      </c>
      <c r="H26" s="84">
        <v>166</v>
      </c>
      <c r="I26" s="84">
        <v>186.5</v>
      </c>
      <c r="J26" s="84">
        <v>221</v>
      </c>
      <c r="K26" s="84">
        <v>218.5</v>
      </c>
      <c r="L26" s="84">
        <v>208.5</v>
      </c>
      <c r="M26" s="84">
        <v>145.5</v>
      </c>
      <c r="N26" s="84">
        <v>29</v>
      </c>
      <c r="O26" s="84">
        <v>2</v>
      </c>
      <c r="P26" s="85">
        <v>0</v>
      </c>
    </row>
    <row r="27" spans="3:16" x14ac:dyDescent="0.2">
      <c r="C27" s="222"/>
      <c r="D27" s="13">
        <v>19</v>
      </c>
      <c r="E27" s="135">
        <v>0</v>
      </c>
      <c r="F27" s="84">
        <v>0</v>
      </c>
      <c r="G27" s="84">
        <v>13</v>
      </c>
      <c r="H27" s="84">
        <v>46.5</v>
      </c>
      <c r="I27" s="84">
        <v>90.5</v>
      </c>
      <c r="J27" s="84">
        <v>113</v>
      </c>
      <c r="K27" s="84">
        <v>104.5</v>
      </c>
      <c r="L27" s="84">
        <v>95</v>
      </c>
      <c r="M27" s="84">
        <v>19</v>
      </c>
      <c r="N27" s="84">
        <v>1.5</v>
      </c>
      <c r="O27" s="84">
        <v>0</v>
      </c>
      <c r="P27" s="85">
        <v>0</v>
      </c>
    </row>
    <row r="28" spans="3:16" x14ac:dyDescent="0.2">
      <c r="C28" s="222"/>
      <c r="D28" s="13">
        <v>20</v>
      </c>
      <c r="E28" s="135">
        <v>0</v>
      </c>
      <c r="F28" s="84">
        <v>0</v>
      </c>
      <c r="G28" s="84">
        <v>0</v>
      </c>
      <c r="H28" s="84">
        <v>0</v>
      </c>
      <c r="I28" s="84">
        <v>2.5</v>
      </c>
      <c r="J28" s="84">
        <v>20</v>
      </c>
      <c r="K28" s="84">
        <v>3</v>
      </c>
      <c r="L28" s="84">
        <v>1.5</v>
      </c>
      <c r="M28" s="84">
        <v>0</v>
      </c>
      <c r="N28" s="84">
        <v>0</v>
      </c>
      <c r="O28" s="84">
        <v>0</v>
      </c>
      <c r="P28" s="85">
        <v>0</v>
      </c>
    </row>
    <row r="29" spans="3:16" x14ac:dyDescent="0.2">
      <c r="C29" s="222"/>
      <c r="D29" s="13">
        <v>21</v>
      </c>
      <c r="E29" s="83">
        <v>0</v>
      </c>
      <c r="F29" s="84">
        <v>0</v>
      </c>
      <c r="G29" s="84">
        <v>0</v>
      </c>
      <c r="H29" s="84">
        <v>0</v>
      </c>
      <c r="I29" s="84">
        <v>0</v>
      </c>
      <c r="J29" s="84">
        <v>0</v>
      </c>
      <c r="K29" s="84">
        <v>0</v>
      </c>
      <c r="L29" s="84">
        <v>0</v>
      </c>
      <c r="M29" s="84">
        <v>0</v>
      </c>
      <c r="N29" s="84">
        <v>0</v>
      </c>
      <c r="O29" s="84">
        <v>0</v>
      </c>
      <c r="P29" s="85">
        <v>0</v>
      </c>
    </row>
    <row r="30" spans="3:16" x14ac:dyDescent="0.2">
      <c r="C30" s="222"/>
      <c r="D30" s="13">
        <v>22</v>
      </c>
      <c r="E30" s="83">
        <v>0</v>
      </c>
      <c r="F30" s="84">
        <v>0</v>
      </c>
      <c r="G30" s="84">
        <v>0</v>
      </c>
      <c r="H30" s="84">
        <v>0</v>
      </c>
      <c r="I30" s="84">
        <v>0</v>
      </c>
      <c r="J30" s="84">
        <v>0</v>
      </c>
      <c r="K30" s="84">
        <v>0</v>
      </c>
      <c r="L30" s="84">
        <v>0</v>
      </c>
      <c r="M30" s="84">
        <v>0</v>
      </c>
      <c r="N30" s="84">
        <v>0</v>
      </c>
      <c r="O30" s="84">
        <v>0</v>
      </c>
      <c r="P30" s="85">
        <v>0</v>
      </c>
    </row>
    <row r="31" spans="3:16" x14ac:dyDescent="0.2">
      <c r="C31" s="222"/>
      <c r="D31" s="13">
        <v>23</v>
      </c>
      <c r="E31" s="83">
        <v>0</v>
      </c>
      <c r="F31" s="84">
        <v>0</v>
      </c>
      <c r="G31" s="84">
        <v>0</v>
      </c>
      <c r="H31" s="84">
        <v>0</v>
      </c>
      <c r="I31" s="84">
        <v>0</v>
      </c>
      <c r="J31" s="84">
        <v>0</v>
      </c>
      <c r="K31" s="84">
        <v>0</v>
      </c>
      <c r="L31" s="84">
        <v>0</v>
      </c>
      <c r="M31" s="84">
        <v>0</v>
      </c>
      <c r="N31" s="84">
        <v>0</v>
      </c>
      <c r="O31" s="84">
        <v>0</v>
      </c>
      <c r="P31" s="85">
        <v>0</v>
      </c>
    </row>
    <row r="32" spans="3:16" ht="13.5" thickBot="1" x14ac:dyDescent="0.25">
      <c r="C32" s="222"/>
      <c r="D32" s="13">
        <v>24</v>
      </c>
      <c r="E32" s="86">
        <v>0</v>
      </c>
      <c r="F32" s="87">
        <v>0</v>
      </c>
      <c r="G32" s="87">
        <v>0</v>
      </c>
      <c r="H32" s="87">
        <v>0</v>
      </c>
      <c r="I32" s="87">
        <v>0</v>
      </c>
      <c r="J32" s="87">
        <v>0</v>
      </c>
      <c r="K32" s="87">
        <v>0</v>
      </c>
      <c r="L32" s="87">
        <v>0</v>
      </c>
      <c r="M32" s="87">
        <v>0</v>
      </c>
      <c r="N32" s="87">
        <v>0</v>
      </c>
      <c r="O32" s="87">
        <v>0</v>
      </c>
      <c r="P32" s="88">
        <v>0</v>
      </c>
    </row>
    <row r="33" spans="1:19" x14ac:dyDescent="0.2">
      <c r="C33" s="136"/>
      <c r="D33" s="12"/>
      <c r="E33" s="14"/>
      <c r="F33" s="14"/>
      <c r="G33" s="14"/>
      <c r="H33" s="14"/>
      <c r="I33" s="14"/>
      <c r="J33" s="14"/>
      <c r="K33" s="14"/>
      <c r="L33" s="14"/>
      <c r="M33" s="14"/>
      <c r="N33" s="14"/>
      <c r="O33" s="14"/>
      <c r="P33" s="14"/>
    </row>
    <row r="34" spans="1:19" x14ac:dyDescent="0.2">
      <c r="B34" s="15" t="s">
        <v>0</v>
      </c>
      <c r="C34" s="16"/>
      <c r="D34" s="16"/>
      <c r="E34" s="17">
        <v>40209</v>
      </c>
      <c r="F34" s="17">
        <v>40237</v>
      </c>
      <c r="G34" s="17">
        <v>40268</v>
      </c>
      <c r="H34" s="17">
        <v>40298</v>
      </c>
      <c r="I34" s="17">
        <v>40329</v>
      </c>
      <c r="J34" s="17">
        <v>40359</v>
      </c>
      <c r="K34" s="17">
        <v>40390</v>
      </c>
      <c r="L34" s="17">
        <v>40421</v>
      </c>
      <c r="M34" s="17">
        <v>40451</v>
      </c>
      <c r="N34" s="17">
        <v>40482</v>
      </c>
      <c r="O34" s="17">
        <v>40512</v>
      </c>
      <c r="P34" s="17">
        <v>40543</v>
      </c>
      <c r="Q34" s="18" t="s">
        <v>2</v>
      </c>
    </row>
    <row r="35" spans="1:19" x14ac:dyDescent="0.2">
      <c r="B35" s="19" t="s">
        <v>6</v>
      </c>
      <c r="C35" s="20"/>
      <c r="D35" s="20"/>
      <c r="E35" s="21">
        <f>+SUM(E9:E32)</f>
        <v>1622.5</v>
      </c>
      <c r="F35" s="21">
        <f t="shared" ref="F35:P35" si="0">+SUM(F9:F32)</f>
        <v>1904.5</v>
      </c>
      <c r="G35" s="21">
        <f t="shared" si="0"/>
        <v>2527</v>
      </c>
      <c r="H35" s="21">
        <f t="shared" si="0"/>
        <v>2947</v>
      </c>
      <c r="I35" s="21">
        <f t="shared" si="0"/>
        <v>2951.5</v>
      </c>
      <c r="J35" s="21">
        <f t="shared" si="0"/>
        <v>3263</v>
      </c>
      <c r="K35" s="21">
        <f t="shared" si="0"/>
        <v>3326.5</v>
      </c>
      <c r="L35" s="21">
        <f t="shared" si="0"/>
        <v>3215</v>
      </c>
      <c r="M35" s="21">
        <f t="shared" si="0"/>
        <v>2839</v>
      </c>
      <c r="N35" s="21">
        <f t="shared" si="0"/>
        <v>2355</v>
      </c>
      <c r="O35" s="21">
        <f t="shared" si="0"/>
        <v>1998.5</v>
      </c>
      <c r="P35" s="22">
        <f t="shared" si="0"/>
        <v>1756.5</v>
      </c>
      <c r="Q35" s="23">
        <f t="shared" ref="Q35:Q40" si="1">SUM(E35:P35)</f>
        <v>30706</v>
      </c>
    </row>
    <row r="36" spans="1:19" x14ac:dyDescent="0.2">
      <c r="B36" s="19" t="s">
        <v>37</v>
      </c>
      <c r="C36" s="20"/>
      <c r="D36" s="20"/>
      <c r="E36" s="21">
        <v>31</v>
      </c>
      <c r="F36" s="21">
        <v>28</v>
      </c>
      <c r="G36" s="21">
        <v>31</v>
      </c>
      <c r="H36" s="21">
        <v>30</v>
      </c>
      <c r="I36" s="21">
        <v>31</v>
      </c>
      <c r="J36" s="21">
        <v>30</v>
      </c>
      <c r="K36" s="21">
        <v>31</v>
      </c>
      <c r="L36" s="21">
        <v>31</v>
      </c>
      <c r="M36" s="21">
        <v>30</v>
      </c>
      <c r="N36" s="21">
        <v>31</v>
      </c>
      <c r="O36" s="21">
        <v>30</v>
      </c>
      <c r="P36" s="21">
        <v>31</v>
      </c>
      <c r="Q36" s="23">
        <f t="shared" si="1"/>
        <v>365</v>
      </c>
    </row>
    <row r="37" spans="1:19" x14ac:dyDescent="0.2">
      <c r="B37" s="19" t="s">
        <v>38</v>
      </c>
      <c r="C37" s="20"/>
      <c r="D37" s="20"/>
      <c r="E37" s="127">
        <f>(52*2)/12</f>
        <v>8.6666666666666661</v>
      </c>
      <c r="F37" s="127">
        <f t="shared" ref="F37:P37" si="2">(52*2)/12</f>
        <v>8.6666666666666661</v>
      </c>
      <c r="G37" s="127">
        <f t="shared" si="2"/>
        <v>8.6666666666666661</v>
      </c>
      <c r="H37" s="127">
        <f t="shared" si="2"/>
        <v>8.6666666666666661</v>
      </c>
      <c r="I37" s="127">
        <f t="shared" si="2"/>
        <v>8.6666666666666661</v>
      </c>
      <c r="J37" s="127">
        <f t="shared" si="2"/>
        <v>8.6666666666666661</v>
      </c>
      <c r="K37" s="127">
        <f t="shared" si="2"/>
        <v>8.6666666666666661</v>
      </c>
      <c r="L37" s="127">
        <f t="shared" si="2"/>
        <v>8.6666666666666661</v>
      </c>
      <c r="M37" s="127">
        <f t="shared" si="2"/>
        <v>8.6666666666666661</v>
      </c>
      <c r="N37" s="127">
        <f t="shared" si="2"/>
        <v>8.6666666666666661</v>
      </c>
      <c r="O37" s="127">
        <f t="shared" si="2"/>
        <v>8.6666666666666661</v>
      </c>
      <c r="P37" s="127">
        <f t="shared" si="2"/>
        <v>8.6666666666666661</v>
      </c>
      <c r="Q37" s="23">
        <f t="shared" si="1"/>
        <v>104.00000000000001</v>
      </c>
    </row>
    <row r="38" spans="1:19" x14ac:dyDescent="0.2">
      <c r="B38" s="19" t="s">
        <v>39</v>
      </c>
      <c r="C38" s="20"/>
      <c r="D38" s="20"/>
      <c r="E38" s="21">
        <f>E36-E37</f>
        <v>22.333333333333336</v>
      </c>
      <c r="F38" s="21">
        <f t="shared" ref="F38:P38" si="3">F36-F37</f>
        <v>19.333333333333336</v>
      </c>
      <c r="G38" s="21">
        <f t="shared" si="3"/>
        <v>22.333333333333336</v>
      </c>
      <c r="H38" s="21">
        <f t="shared" si="3"/>
        <v>21.333333333333336</v>
      </c>
      <c r="I38" s="21">
        <f t="shared" si="3"/>
        <v>22.333333333333336</v>
      </c>
      <c r="J38" s="21">
        <f t="shared" si="3"/>
        <v>21.333333333333336</v>
      </c>
      <c r="K38" s="21">
        <f t="shared" si="3"/>
        <v>22.333333333333336</v>
      </c>
      <c r="L38" s="21">
        <f t="shared" si="3"/>
        <v>22.333333333333336</v>
      </c>
      <c r="M38" s="21">
        <f t="shared" si="3"/>
        <v>21.333333333333336</v>
      </c>
      <c r="N38" s="21">
        <f t="shared" si="3"/>
        <v>22.333333333333336</v>
      </c>
      <c r="O38" s="21">
        <f t="shared" si="3"/>
        <v>21.333333333333336</v>
      </c>
      <c r="P38" s="21">
        <f t="shared" si="3"/>
        <v>22.333333333333336</v>
      </c>
      <c r="Q38" s="23">
        <f t="shared" si="1"/>
        <v>261.00000000000006</v>
      </c>
    </row>
    <row r="39" spans="1:19" x14ac:dyDescent="0.2">
      <c r="B39" s="24" t="s">
        <v>5</v>
      </c>
      <c r="C39" s="25"/>
      <c r="D39" s="25"/>
      <c r="E39" s="21">
        <f>+E35*E36</f>
        <v>50297.5</v>
      </c>
      <c r="F39" s="21">
        <f t="shared" ref="F39:P39" si="4">+F35*F36</f>
        <v>53326</v>
      </c>
      <c r="G39" s="21">
        <f t="shared" si="4"/>
        <v>78337</v>
      </c>
      <c r="H39" s="21">
        <f t="shared" si="4"/>
        <v>88410</v>
      </c>
      <c r="I39" s="21">
        <f t="shared" si="4"/>
        <v>91496.5</v>
      </c>
      <c r="J39" s="21">
        <f t="shared" si="4"/>
        <v>97890</v>
      </c>
      <c r="K39" s="21">
        <f t="shared" si="4"/>
        <v>103121.5</v>
      </c>
      <c r="L39" s="21">
        <f t="shared" si="4"/>
        <v>99665</v>
      </c>
      <c r="M39" s="21">
        <f t="shared" si="4"/>
        <v>85170</v>
      </c>
      <c r="N39" s="21">
        <f t="shared" si="4"/>
        <v>73005</v>
      </c>
      <c r="O39" s="21">
        <f t="shared" si="4"/>
        <v>59955</v>
      </c>
      <c r="P39" s="21">
        <f t="shared" si="4"/>
        <v>54451.5</v>
      </c>
      <c r="Q39" s="26">
        <f t="shared" si="1"/>
        <v>935125</v>
      </c>
    </row>
    <row r="40" spans="1:19" ht="13.5" thickBot="1" x14ac:dyDescent="0.25">
      <c r="B40" s="6" t="s">
        <v>3</v>
      </c>
      <c r="C40" s="6"/>
      <c r="D40" s="6"/>
      <c r="E40" s="21">
        <f>+E36*24</f>
        <v>744</v>
      </c>
      <c r="F40" s="21">
        <f t="shared" ref="F40:P40" si="5">+F36*24</f>
        <v>672</v>
      </c>
      <c r="G40" s="21">
        <f t="shared" si="5"/>
        <v>744</v>
      </c>
      <c r="H40" s="21">
        <f t="shared" si="5"/>
        <v>720</v>
      </c>
      <c r="I40" s="21">
        <f t="shared" si="5"/>
        <v>744</v>
      </c>
      <c r="J40" s="21">
        <f t="shared" si="5"/>
        <v>720</v>
      </c>
      <c r="K40" s="21">
        <f t="shared" si="5"/>
        <v>744</v>
      </c>
      <c r="L40" s="21">
        <f t="shared" si="5"/>
        <v>744</v>
      </c>
      <c r="M40" s="21">
        <f t="shared" si="5"/>
        <v>720</v>
      </c>
      <c r="N40" s="21">
        <f t="shared" si="5"/>
        <v>744</v>
      </c>
      <c r="O40" s="21">
        <f t="shared" si="5"/>
        <v>720</v>
      </c>
      <c r="P40" s="21">
        <f t="shared" si="5"/>
        <v>744</v>
      </c>
      <c r="Q40" s="27">
        <f t="shared" si="1"/>
        <v>8760</v>
      </c>
    </row>
    <row r="41" spans="1:19" ht="13.5" thickBot="1" x14ac:dyDescent="0.25">
      <c r="B41" s="6" t="s">
        <v>51</v>
      </c>
      <c r="C41" s="6"/>
      <c r="D41" s="6"/>
      <c r="E41" s="1">
        <v>500</v>
      </c>
      <c r="F41" s="28">
        <f t="shared" ref="F41:Q41" si="6">+E41</f>
        <v>500</v>
      </c>
      <c r="G41" s="28">
        <f t="shared" si="6"/>
        <v>500</v>
      </c>
      <c r="H41" s="28">
        <f t="shared" si="6"/>
        <v>500</v>
      </c>
      <c r="I41" s="28">
        <f t="shared" si="6"/>
        <v>500</v>
      </c>
      <c r="J41" s="28">
        <f t="shared" si="6"/>
        <v>500</v>
      </c>
      <c r="K41" s="28">
        <f t="shared" si="6"/>
        <v>500</v>
      </c>
      <c r="L41" s="28">
        <f t="shared" si="6"/>
        <v>500</v>
      </c>
      <c r="M41" s="28">
        <f t="shared" si="6"/>
        <v>500</v>
      </c>
      <c r="N41" s="28">
        <f t="shared" si="6"/>
        <v>500</v>
      </c>
      <c r="O41" s="28">
        <f t="shared" si="6"/>
        <v>500</v>
      </c>
      <c r="P41" s="28">
        <f t="shared" si="6"/>
        <v>500</v>
      </c>
      <c r="Q41" s="29">
        <f t="shared" si="6"/>
        <v>500</v>
      </c>
    </row>
    <row r="42" spans="1:19" x14ac:dyDescent="0.2">
      <c r="B42" s="6" t="s">
        <v>4</v>
      </c>
      <c r="C42" s="6"/>
      <c r="D42" s="6"/>
      <c r="E42" s="30">
        <f t="shared" ref="E42:P42" si="7">IF(ISERROR(E39/(E40*E$41)),0,E39/(E40*E$41))</f>
        <v>0.13520833333333335</v>
      </c>
      <c r="F42" s="30">
        <f t="shared" si="7"/>
        <v>0.15870833333333334</v>
      </c>
      <c r="G42" s="30">
        <f t="shared" si="7"/>
        <v>0.21058333333333334</v>
      </c>
      <c r="H42" s="30">
        <f t="shared" si="7"/>
        <v>0.24558333333333332</v>
      </c>
      <c r="I42" s="30">
        <f t="shared" si="7"/>
        <v>0.24595833333333333</v>
      </c>
      <c r="J42" s="30">
        <f t="shared" si="7"/>
        <v>0.27191666666666664</v>
      </c>
      <c r="K42" s="30">
        <f t="shared" si="7"/>
        <v>0.27720833333333333</v>
      </c>
      <c r="L42" s="30">
        <f t="shared" si="7"/>
        <v>0.26791666666666669</v>
      </c>
      <c r="M42" s="30">
        <f t="shared" si="7"/>
        <v>0.23658333333333334</v>
      </c>
      <c r="N42" s="30">
        <f t="shared" si="7"/>
        <v>0.19625000000000001</v>
      </c>
      <c r="O42" s="30">
        <f t="shared" si="7"/>
        <v>0.16654166666666667</v>
      </c>
      <c r="P42" s="30">
        <f t="shared" si="7"/>
        <v>0.14637500000000001</v>
      </c>
      <c r="Q42" s="31">
        <f>IF(ISERROR(Q39/(Q40*Q$41)),0,Q39/(Q40*Q$41))</f>
        <v>0.21349885844748859</v>
      </c>
    </row>
    <row r="43" spans="1:19" x14ac:dyDescent="0.2">
      <c r="B43" s="6" t="s">
        <v>24</v>
      </c>
      <c r="C43" s="6"/>
      <c r="D43" s="6"/>
      <c r="E43" s="32">
        <f>$B$10</f>
        <v>0.14499999999999999</v>
      </c>
      <c r="F43" s="32">
        <f t="shared" ref="F43:P43" si="8">$B$10</f>
        <v>0.14499999999999999</v>
      </c>
      <c r="G43" s="32">
        <f t="shared" si="8"/>
        <v>0.14499999999999999</v>
      </c>
      <c r="H43" s="32">
        <f t="shared" si="8"/>
        <v>0.14499999999999999</v>
      </c>
      <c r="I43" s="32">
        <f t="shared" si="8"/>
        <v>0.14499999999999999</v>
      </c>
      <c r="J43" s="32">
        <f t="shared" si="8"/>
        <v>0.14499999999999999</v>
      </c>
      <c r="K43" s="32">
        <f t="shared" si="8"/>
        <v>0.14499999999999999</v>
      </c>
      <c r="L43" s="32">
        <f t="shared" si="8"/>
        <v>0.14499999999999999</v>
      </c>
      <c r="M43" s="32">
        <f t="shared" si="8"/>
        <v>0.14499999999999999</v>
      </c>
      <c r="N43" s="32">
        <f t="shared" si="8"/>
        <v>0.14499999999999999</v>
      </c>
      <c r="O43" s="32">
        <f t="shared" si="8"/>
        <v>0.14499999999999999</v>
      </c>
      <c r="P43" s="32">
        <f t="shared" si="8"/>
        <v>0.14499999999999999</v>
      </c>
      <c r="Q43" s="33"/>
    </row>
    <row r="44" spans="1:19" ht="13.5" thickBot="1" x14ac:dyDescent="0.25">
      <c r="B44" s="34" t="s">
        <v>33</v>
      </c>
      <c r="C44" s="35"/>
      <c r="D44" s="35"/>
      <c r="E44" s="36">
        <f>SUM(E60,E81)</f>
        <v>6159.5154166666662</v>
      </c>
      <c r="F44" s="36">
        <f t="shared" ref="F44:P44" si="9">SUM(F60,F81)</f>
        <v>6550.2082499999997</v>
      </c>
      <c r="G44" s="36">
        <f t="shared" si="9"/>
        <v>10393.1505</v>
      </c>
      <c r="H44" s="36">
        <f t="shared" si="9"/>
        <v>11858.46975</v>
      </c>
      <c r="I44" s="36">
        <f t="shared" si="9"/>
        <v>12210.553916666668</v>
      </c>
      <c r="J44" s="36">
        <f t="shared" si="9"/>
        <v>19458.816333333332</v>
      </c>
      <c r="K44" s="36">
        <f t="shared" si="9"/>
        <v>20437.899833333333</v>
      </c>
      <c r="L44" s="36">
        <f t="shared" si="9"/>
        <v>19815.623875000005</v>
      </c>
      <c r="M44" s="36">
        <f t="shared" si="9"/>
        <v>16802.829583333332</v>
      </c>
      <c r="N44" s="36">
        <f t="shared" si="9"/>
        <v>9648.4208333333354</v>
      </c>
      <c r="O44" s="36">
        <f t="shared" si="9"/>
        <v>7179.3559999999998</v>
      </c>
      <c r="P44" s="36">
        <f t="shared" si="9"/>
        <v>6559.7734166666669</v>
      </c>
      <c r="Q44" s="36">
        <f>SUM(E44:P44)</f>
        <v>147074.61770833333</v>
      </c>
    </row>
    <row r="45" spans="1:19" ht="9" customHeight="1" thickTop="1" thickBot="1" x14ac:dyDescent="0.25">
      <c r="B45" s="37"/>
      <c r="C45" s="37"/>
      <c r="D45" s="37"/>
      <c r="E45" s="38"/>
      <c r="F45" s="38"/>
      <c r="G45" s="38"/>
      <c r="H45" s="38"/>
      <c r="I45" s="38"/>
      <c r="J45" s="38"/>
      <c r="K45" s="38"/>
      <c r="L45" s="38"/>
      <c r="M45" s="38"/>
      <c r="N45" s="38"/>
      <c r="O45" s="38"/>
      <c r="P45" s="38"/>
      <c r="Q45" s="39"/>
      <c r="S45" s="40"/>
    </row>
    <row r="46" spans="1:19" ht="18.95" customHeight="1" thickTop="1" thickBot="1" x14ac:dyDescent="0.25">
      <c r="B46" s="119" t="s">
        <v>48</v>
      </c>
      <c r="C46" s="122"/>
      <c r="D46" s="122"/>
      <c r="E46" s="123">
        <f>E89</f>
        <v>7083.4427291666652</v>
      </c>
      <c r="F46" s="123">
        <f t="shared" ref="F46:P46" si="10">F89</f>
        <v>7532.7394874999991</v>
      </c>
      <c r="G46" s="123">
        <f t="shared" si="10"/>
        <v>11952.123075</v>
      </c>
      <c r="H46" s="123">
        <f t="shared" si="10"/>
        <v>13637.240212499999</v>
      </c>
      <c r="I46" s="123">
        <f t="shared" si="10"/>
        <v>14042.137004166667</v>
      </c>
      <c r="J46" s="123">
        <f t="shared" si="10"/>
        <v>22377.638783333332</v>
      </c>
      <c r="K46" s="123">
        <f t="shared" si="10"/>
        <v>23503.584808333329</v>
      </c>
      <c r="L46" s="123">
        <f t="shared" si="10"/>
        <v>22787.967456250004</v>
      </c>
      <c r="M46" s="123">
        <f t="shared" si="10"/>
        <v>19323.25402083333</v>
      </c>
      <c r="N46" s="123">
        <f t="shared" si="10"/>
        <v>11095.683958333335</v>
      </c>
      <c r="O46" s="123">
        <f t="shared" si="10"/>
        <v>8256.259399999999</v>
      </c>
      <c r="P46" s="123">
        <f t="shared" si="10"/>
        <v>7543.739429166666</v>
      </c>
      <c r="Q46" s="124">
        <f>SUM(E46:P46)</f>
        <v>169135.81036458333</v>
      </c>
    </row>
    <row r="47" spans="1:19" ht="18" customHeight="1" thickTop="1" x14ac:dyDescent="0.2">
      <c r="B47" s="37"/>
      <c r="C47" s="37"/>
      <c r="D47" s="37"/>
      <c r="E47" s="41"/>
      <c r="F47" s="41"/>
      <c r="G47" s="41"/>
      <c r="H47" s="41"/>
      <c r="I47" s="41"/>
      <c r="J47" s="41"/>
      <c r="K47" s="41"/>
      <c r="L47" s="41"/>
      <c r="M47" s="41"/>
      <c r="N47" s="41"/>
      <c r="O47" s="41"/>
      <c r="P47" s="41"/>
      <c r="Q47" s="33"/>
    </row>
    <row r="48" spans="1:19" ht="21.75" customHeight="1" x14ac:dyDescent="0.2">
      <c r="A48" s="234" t="s">
        <v>43</v>
      </c>
      <c r="B48" s="234"/>
      <c r="C48" s="234"/>
      <c r="D48" s="234"/>
      <c r="E48" s="234"/>
      <c r="F48" s="234"/>
      <c r="G48" s="234"/>
      <c r="H48" s="234"/>
      <c r="I48" s="234"/>
      <c r="J48" s="234"/>
      <c r="K48" s="234"/>
      <c r="L48" s="234"/>
      <c r="M48" s="234"/>
      <c r="N48" s="234"/>
      <c r="O48" s="234"/>
      <c r="P48" s="234"/>
      <c r="Q48" s="234"/>
    </row>
    <row r="49" spans="1:17" ht="25.5" customHeight="1" x14ac:dyDescent="0.2">
      <c r="A49" s="228" t="s">
        <v>44</v>
      </c>
      <c r="B49" s="228"/>
      <c r="C49" s="228"/>
      <c r="D49" s="228"/>
      <c r="E49" s="228"/>
      <c r="F49" s="228"/>
      <c r="G49" s="228"/>
      <c r="H49" s="228"/>
      <c r="I49" s="228"/>
      <c r="J49" s="228"/>
      <c r="K49" s="228"/>
      <c r="L49" s="228"/>
      <c r="M49" s="228"/>
      <c r="N49" s="228"/>
      <c r="O49" s="228"/>
      <c r="P49" s="228"/>
      <c r="Q49" s="228"/>
    </row>
    <row r="50" spans="1:17" x14ac:dyDescent="0.2">
      <c r="A50" s="42"/>
      <c r="B50" s="43"/>
      <c r="C50" s="43"/>
      <c r="D50" s="42"/>
      <c r="E50" s="42"/>
      <c r="F50" s="42"/>
      <c r="G50" s="42"/>
      <c r="H50" s="42"/>
      <c r="I50" s="42"/>
      <c r="J50" s="42"/>
      <c r="K50" s="42"/>
      <c r="L50" s="42"/>
      <c r="M50" s="42"/>
      <c r="N50" s="42"/>
      <c r="O50" s="42"/>
      <c r="P50" s="42"/>
      <c r="Q50" s="42"/>
    </row>
    <row r="51" spans="1:17" ht="33.75" customHeight="1" x14ac:dyDescent="0.3">
      <c r="A51" s="42"/>
      <c r="B51" s="42"/>
      <c r="C51" s="42"/>
      <c r="D51" s="42"/>
      <c r="E51" s="235" t="s">
        <v>25</v>
      </c>
      <c r="F51" s="235"/>
      <c r="G51" s="235"/>
      <c r="H51" s="235"/>
      <c r="I51" s="235"/>
      <c r="J51" s="235"/>
      <c r="K51" s="235"/>
      <c r="L51" s="235"/>
      <c r="M51" s="235"/>
      <c r="N51" s="235"/>
      <c r="O51" s="235"/>
      <c r="P51" s="235"/>
      <c r="Q51" s="42"/>
    </row>
    <row r="52" spans="1:17" ht="27.75" customHeight="1" thickBot="1" x14ac:dyDescent="0.25">
      <c r="A52" s="44"/>
      <c r="B52" s="44"/>
      <c r="C52" s="44"/>
      <c r="D52" s="44"/>
      <c r="E52" s="45" t="s">
        <v>7</v>
      </c>
      <c r="F52" s="45" t="s">
        <v>8</v>
      </c>
      <c r="G52" s="45" t="s">
        <v>9</v>
      </c>
      <c r="H52" s="45" t="s">
        <v>10</v>
      </c>
      <c r="I52" s="45" t="s">
        <v>11</v>
      </c>
      <c r="J52" s="45" t="s">
        <v>12</v>
      </c>
      <c r="K52" s="45" t="s">
        <v>13</v>
      </c>
      <c r="L52" s="45" t="s">
        <v>14</v>
      </c>
      <c r="M52" s="45" t="s">
        <v>15</v>
      </c>
      <c r="N52" s="45" t="s">
        <v>16</v>
      </c>
      <c r="O52" s="45" t="s">
        <v>17</v>
      </c>
      <c r="P52" s="45" t="s">
        <v>18</v>
      </c>
      <c r="Q52" s="44"/>
    </row>
    <row r="53" spans="1:17" ht="11.25" customHeight="1" x14ac:dyDescent="0.2">
      <c r="A53" s="44"/>
      <c r="C53" s="46" t="s">
        <v>23</v>
      </c>
      <c r="E53" s="44"/>
      <c r="F53" s="44"/>
      <c r="G53" s="44"/>
      <c r="H53" s="44"/>
      <c r="I53" s="44"/>
      <c r="J53" s="44"/>
      <c r="K53" s="44"/>
      <c r="L53" s="44"/>
      <c r="M53" s="44"/>
      <c r="N53" s="44"/>
      <c r="O53" s="44"/>
      <c r="P53" s="44"/>
      <c r="Q53" s="44"/>
    </row>
    <row r="54" spans="1:17" ht="22.5" customHeight="1" x14ac:dyDescent="0.2">
      <c r="C54" s="79"/>
      <c r="D54" s="72" t="s">
        <v>21</v>
      </c>
      <c r="E54" s="128">
        <f t="shared" ref="E54:P54" si="11">(SUM(E9:E18)+SUM(E29:E32))*$E$38+(SUM(E9:E32)*E37)</f>
        <v>19868.333333333332</v>
      </c>
      <c r="F54" s="128">
        <f t="shared" si="11"/>
        <v>23373.166666666664</v>
      </c>
      <c r="G54" s="128">
        <f t="shared" si="11"/>
        <v>27361.166666666664</v>
      </c>
      <c r="H54" s="128">
        <f t="shared" si="11"/>
        <v>31112.833333333332</v>
      </c>
      <c r="I54" s="128">
        <f t="shared" si="11"/>
        <v>32525.333333333332</v>
      </c>
      <c r="J54" s="128">
        <f t="shared" si="11"/>
        <v>35158</v>
      </c>
      <c r="K54" s="128">
        <f t="shared" si="11"/>
        <v>35596.666666666664</v>
      </c>
      <c r="L54" s="128">
        <f t="shared" si="11"/>
        <v>34507.5</v>
      </c>
      <c r="M54" s="128">
        <f t="shared" si="11"/>
        <v>30109.833333333332</v>
      </c>
      <c r="N54" s="128">
        <f t="shared" si="11"/>
        <v>25356.833333333336</v>
      </c>
      <c r="O54" s="128">
        <f t="shared" si="11"/>
        <v>26008</v>
      </c>
      <c r="P54" s="128">
        <f t="shared" si="11"/>
        <v>22101.666666666664</v>
      </c>
    </row>
    <row r="55" spans="1:17" ht="12" customHeight="1" x14ac:dyDescent="0.2">
      <c r="A55" s="44"/>
      <c r="C55" s="73"/>
      <c r="D55" s="74" t="s">
        <v>20</v>
      </c>
      <c r="E55" s="129">
        <f>(SUM(E19:E21))*E38</f>
        <v>17531.666666666668</v>
      </c>
      <c r="F55" s="129">
        <f t="shared" ref="F55:P55" si="12">(SUM(F19:F21))*F38</f>
        <v>16626.666666666668</v>
      </c>
      <c r="G55" s="129">
        <f t="shared" si="12"/>
        <v>20680.666666666668</v>
      </c>
      <c r="H55" s="129">
        <f t="shared" si="12"/>
        <v>21461.333333333336</v>
      </c>
      <c r="I55" s="129">
        <f t="shared" si="12"/>
        <v>21786.166666666668</v>
      </c>
      <c r="J55" s="129">
        <f t="shared" si="12"/>
        <v>21930.666666666668</v>
      </c>
      <c r="K55" s="129">
        <f t="shared" si="12"/>
        <v>25024.500000000004</v>
      </c>
      <c r="L55" s="129">
        <f t="shared" si="12"/>
        <v>23651.000000000004</v>
      </c>
      <c r="M55" s="129">
        <f t="shared" si="12"/>
        <v>20533.333333333336</v>
      </c>
      <c r="N55" s="129">
        <f t="shared" si="12"/>
        <v>20200.500000000004</v>
      </c>
      <c r="O55" s="129">
        <f t="shared" si="12"/>
        <v>20320.000000000004</v>
      </c>
      <c r="P55" s="129">
        <f t="shared" si="12"/>
        <v>19664.500000000004</v>
      </c>
      <c r="Q55" s="44"/>
    </row>
    <row r="56" spans="1:17" ht="12" customHeight="1" x14ac:dyDescent="0.2">
      <c r="A56" s="44"/>
      <c r="C56" s="89"/>
      <c r="D56" s="75" t="s">
        <v>19</v>
      </c>
      <c r="E56" s="130">
        <f>SUM(E22:E28)*E38</f>
        <v>12897.500000000002</v>
      </c>
      <c r="F56" s="130">
        <f>SUM(F22:F28)*F38</f>
        <v>14248.666666666668</v>
      </c>
      <c r="G56" s="130">
        <f>SUM(G22:G28)*G38</f>
        <v>30295.166666666672</v>
      </c>
      <c r="H56" s="130">
        <f>SUM(H22:H28)*H38</f>
        <v>36085.333333333336</v>
      </c>
      <c r="I56" s="130">
        <f t="shared" ref="I56:O56" si="13">SUM(I22:I28)*I38</f>
        <v>37185.000000000007</v>
      </c>
      <c r="J56" s="130">
        <f t="shared" si="13"/>
        <v>41109.333333333336</v>
      </c>
      <c r="K56" s="130">
        <f t="shared" si="13"/>
        <v>42500.333333333336</v>
      </c>
      <c r="L56" s="130">
        <f t="shared" si="13"/>
        <v>41506.500000000007</v>
      </c>
      <c r="M56" s="130">
        <f t="shared" si="13"/>
        <v>34773.333333333336</v>
      </c>
      <c r="N56" s="130">
        <f t="shared" si="13"/>
        <v>27447.666666666668</v>
      </c>
      <c r="O56" s="130">
        <f t="shared" si="13"/>
        <v>14016.000000000002</v>
      </c>
      <c r="P56" s="130">
        <f>SUM(P22:P25)*P38</f>
        <v>12685.333333333334</v>
      </c>
      <c r="Q56" s="126"/>
    </row>
    <row r="57" spans="1:17" x14ac:dyDescent="0.2">
      <c r="A57" s="44"/>
      <c r="C57" s="47"/>
      <c r="E57" s="48"/>
      <c r="F57" s="48"/>
      <c r="G57" s="48"/>
      <c r="H57" s="48"/>
      <c r="I57" s="48"/>
      <c r="J57" s="48"/>
      <c r="K57" s="48"/>
      <c r="L57" s="48"/>
      <c r="M57" s="48"/>
      <c r="N57" s="48"/>
      <c r="O57" s="48"/>
      <c r="P57" s="48"/>
      <c r="Q57" s="44"/>
    </row>
    <row r="58" spans="1:17" ht="13.5" customHeight="1" x14ac:dyDescent="0.2">
      <c r="A58" s="44"/>
      <c r="C58" s="93" t="s">
        <v>27</v>
      </c>
      <c r="D58" s="72"/>
      <c r="E58" s="131">
        <f t="shared" ref="E58:P58" si="14">(E37/E36)*E39</f>
        <v>14061.666666666666</v>
      </c>
      <c r="F58" s="131">
        <f t="shared" si="14"/>
        <v>16505.666666666664</v>
      </c>
      <c r="G58" s="131">
        <f t="shared" si="14"/>
        <v>21900.666666666664</v>
      </c>
      <c r="H58" s="131">
        <f t="shared" si="14"/>
        <v>25540.666666666664</v>
      </c>
      <c r="I58" s="131">
        <f t="shared" si="14"/>
        <v>25579.666666666664</v>
      </c>
      <c r="J58" s="131">
        <f t="shared" si="14"/>
        <v>28279.333333333332</v>
      </c>
      <c r="K58" s="131">
        <f t="shared" si="14"/>
        <v>28829.666666666664</v>
      </c>
      <c r="L58" s="131">
        <f t="shared" si="14"/>
        <v>27863.333333333332</v>
      </c>
      <c r="M58" s="131">
        <f t="shared" si="14"/>
        <v>24604.666666666664</v>
      </c>
      <c r="N58" s="131">
        <f t="shared" si="14"/>
        <v>20409.999999999996</v>
      </c>
      <c r="O58" s="131">
        <f t="shared" si="14"/>
        <v>17320.333333333332</v>
      </c>
      <c r="P58" s="131">
        <f t="shared" si="14"/>
        <v>15222.999999999998</v>
      </c>
      <c r="Q58" s="44"/>
    </row>
    <row r="59" spans="1:17" ht="13.5" customHeight="1" x14ac:dyDescent="0.2">
      <c r="A59" s="44"/>
      <c r="C59" s="94" t="s">
        <v>28</v>
      </c>
      <c r="D59" s="74"/>
      <c r="E59" s="95">
        <v>0.5</v>
      </c>
      <c r="F59" s="95">
        <v>0.5</v>
      </c>
      <c r="G59" s="95">
        <v>0.5</v>
      </c>
      <c r="H59" s="95">
        <v>0.5</v>
      </c>
      <c r="I59" s="95">
        <v>0.5</v>
      </c>
      <c r="J59" s="95">
        <v>0.5</v>
      </c>
      <c r="K59" s="95">
        <v>0.5</v>
      </c>
      <c r="L59" s="95">
        <v>0.5</v>
      </c>
      <c r="M59" s="95">
        <v>0.5</v>
      </c>
      <c r="N59" s="95">
        <v>0.5</v>
      </c>
      <c r="O59" s="95">
        <v>0.5</v>
      </c>
      <c r="P59" s="95">
        <v>0.5</v>
      </c>
      <c r="Q59" s="44"/>
    </row>
    <row r="60" spans="1:17" ht="13.5" customHeight="1" x14ac:dyDescent="0.2">
      <c r="A60" s="44"/>
      <c r="C60" s="96" t="s">
        <v>29</v>
      </c>
      <c r="D60" s="75"/>
      <c r="E60" s="97">
        <f t="shared" ref="E60:P60" si="15">E43*E58*E59</f>
        <v>1019.4708333333332</v>
      </c>
      <c r="F60" s="97">
        <f t="shared" si="15"/>
        <v>1196.6608333333331</v>
      </c>
      <c r="G60" s="97">
        <f t="shared" si="15"/>
        <v>1587.7983333333329</v>
      </c>
      <c r="H60" s="97">
        <f t="shared" si="15"/>
        <v>1851.698333333333</v>
      </c>
      <c r="I60" s="97">
        <f t="shared" si="15"/>
        <v>1854.5258333333331</v>
      </c>
      <c r="J60" s="97">
        <f t="shared" si="15"/>
        <v>2050.2516666666666</v>
      </c>
      <c r="K60" s="97">
        <f t="shared" si="15"/>
        <v>2090.1508333333331</v>
      </c>
      <c r="L60" s="97">
        <f t="shared" si="15"/>
        <v>2020.0916666666665</v>
      </c>
      <c r="M60" s="97">
        <f t="shared" si="15"/>
        <v>1783.8383333333331</v>
      </c>
      <c r="N60" s="97">
        <f t="shared" si="15"/>
        <v>1479.7249999999997</v>
      </c>
      <c r="O60" s="97">
        <f t="shared" si="15"/>
        <v>1255.7241666666664</v>
      </c>
      <c r="P60" s="97">
        <f t="shared" si="15"/>
        <v>1103.6674999999998</v>
      </c>
      <c r="Q60" s="44"/>
    </row>
    <row r="61" spans="1:17" ht="13.5" customHeight="1" x14ac:dyDescent="0.2">
      <c r="A61" s="44"/>
      <c r="C61" s="50"/>
      <c r="E61" s="51"/>
      <c r="F61" s="51"/>
      <c r="G61" s="51"/>
      <c r="H61" s="51"/>
      <c r="I61" s="51"/>
      <c r="J61" s="51"/>
      <c r="K61" s="51"/>
      <c r="L61" s="51"/>
      <c r="M61" s="51"/>
      <c r="N61" s="51"/>
      <c r="O61" s="51"/>
      <c r="P61" s="51"/>
      <c r="Q61" s="44"/>
    </row>
    <row r="62" spans="1:17" ht="13.5" customHeight="1" x14ac:dyDescent="0.2">
      <c r="A62" s="44"/>
      <c r="C62" s="46" t="s">
        <v>36</v>
      </c>
      <c r="E62" s="51"/>
      <c r="F62" s="51"/>
      <c r="G62" s="51"/>
      <c r="H62" s="51"/>
      <c r="I62" s="51"/>
      <c r="J62" s="51"/>
      <c r="K62" s="51"/>
      <c r="L62" s="51"/>
      <c r="M62" s="51"/>
      <c r="N62" s="51"/>
      <c r="O62" s="51"/>
      <c r="P62" s="51"/>
      <c r="Q62" s="44"/>
    </row>
    <row r="63" spans="1:17" ht="13.5" customHeight="1" x14ac:dyDescent="0.2">
      <c r="A63" s="44"/>
      <c r="C63" s="79"/>
      <c r="D63" s="72" t="s">
        <v>21</v>
      </c>
      <c r="E63" s="132">
        <f>E54-E58</f>
        <v>5806.6666666666661</v>
      </c>
      <c r="F63" s="132">
        <f t="shared" ref="F63:P63" si="16">F54-F58</f>
        <v>6867.5</v>
      </c>
      <c r="G63" s="132">
        <f t="shared" si="16"/>
        <v>5460.5</v>
      </c>
      <c r="H63" s="132">
        <f t="shared" si="16"/>
        <v>5572.1666666666679</v>
      </c>
      <c r="I63" s="132">
        <f t="shared" si="16"/>
        <v>6945.6666666666679</v>
      </c>
      <c r="J63" s="132">
        <f t="shared" si="16"/>
        <v>6878.6666666666679</v>
      </c>
      <c r="K63" s="132">
        <f t="shared" si="16"/>
        <v>6767</v>
      </c>
      <c r="L63" s="132">
        <f t="shared" si="16"/>
        <v>6644.1666666666679</v>
      </c>
      <c r="M63" s="132">
        <f t="shared" si="16"/>
        <v>5505.1666666666679</v>
      </c>
      <c r="N63" s="132">
        <f t="shared" si="16"/>
        <v>4946.8333333333394</v>
      </c>
      <c r="O63" s="132">
        <f t="shared" si="16"/>
        <v>8687.6666666666679</v>
      </c>
      <c r="P63" s="132">
        <f t="shared" si="16"/>
        <v>6878.6666666666661</v>
      </c>
      <c r="Q63" s="44"/>
    </row>
    <row r="64" spans="1:17" ht="13.5" customHeight="1" x14ac:dyDescent="0.2">
      <c r="A64" s="44"/>
      <c r="C64" s="73"/>
      <c r="D64" s="74" t="s">
        <v>20</v>
      </c>
      <c r="E64" s="133">
        <f>E55</f>
        <v>17531.666666666668</v>
      </c>
      <c r="F64" s="133">
        <f t="shared" ref="F64:P65" si="17">F55</f>
        <v>16626.666666666668</v>
      </c>
      <c r="G64" s="133">
        <f t="shared" si="17"/>
        <v>20680.666666666668</v>
      </c>
      <c r="H64" s="133">
        <f t="shared" si="17"/>
        <v>21461.333333333336</v>
      </c>
      <c r="I64" s="133">
        <f t="shared" si="17"/>
        <v>21786.166666666668</v>
      </c>
      <c r="J64" s="133">
        <f t="shared" si="17"/>
        <v>21930.666666666668</v>
      </c>
      <c r="K64" s="133">
        <f t="shared" si="17"/>
        <v>25024.500000000004</v>
      </c>
      <c r="L64" s="133">
        <f t="shared" si="17"/>
        <v>23651.000000000004</v>
      </c>
      <c r="M64" s="133">
        <f t="shared" si="17"/>
        <v>20533.333333333336</v>
      </c>
      <c r="N64" s="133">
        <f t="shared" si="17"/>
        <v>20200.500000000004</v>
      </c>
      <c r="O64" s="133">
        <f t="shared" si="17"/>
        <v>20320.000000000004</v>
      </c>
      <c r="P64" s="133">
        <f t="shared" si="17"/>
        <v>19664.500000000004</v>
      </c>
      <c r="Q64" s="44"/>
    </row>
    <row r="65" spans="1:17" ht="13.5" customHeight="1" x14ac:dyDescent="0.2">
      <c r="A65" s="44"/>
      <c r="C65" s="89"/>
      <c r="D65" s="75" t="s">
        <v>19</v>
      </c>
      <c r="E65" s="134">
        <f>E56</f>
        <v>12897.500000000002</v>
      </c>
      <c r="F65" s="134">
        <f t="shared" si="17"/>
        <v>14248.666666666668</v>
      </c>
      <c r="G65" s="134">
        <f t="shared" si="17"/>
        <v>30295.166666666672</v>
      </c>
      <c r="H65" s="134">
        <f t="shared" si="17"/>
        <v>36085.333333333336</v>
      </c>
      <c r="I65" s="134">
        <f t="shared" si="17"/>
        <v>37185.000000000007</v>
      </c>
      <c r="J65" s="134">
        <f t="shared" si="17"/>
        <v>41109.333333333336</v>
      </c>
      <c r="K65" s="134">
        <f t="shared" si="17"/>
        <v>42500.333333333336</v>
      </c>
      <c r="L65" s="134">
        <f t="shared" si="17"/>
        <v>41506.500000000007</v>
      </c>
      <c r="M65" s="134">
        <f t="shared" si="17"/>
        <v>34773.333333333336</v>
      </c>
      <c r="N65" s="134">
        <f t="shared" si="17"/>
        <v>27447.666666666668</v>
      </c>
      <c r="O65" s="134">
        <f t="shared" si="17"/>
        <v>14016.000000000002</v>
      </c>
      <c r="P65" s="134">
        <f t="shared" si="17"/>
        <v>12685.333333333334</v>
      </c>
      <c r="Q65" s="44"/>
    </row>
    <row r="66" spans="1:17" ht="13.5" customHeight="1" x14ac:dyDescent="0.2">
      <c r="A66" s="44"/>
      <c r="C66" s="47"/>
      <c r="E66" s="48"/>
      <c r="F66" s="48"/>
      <c r="G66" s="48"/>
      <c r="H66" s="48"/>
      <c r="I66" s="48"/>
      <c r="J66" s="48"/>
      <c r="K66" s="48"/>
      <c r="L66" s="48"/>
      <c r="M66" s="48"/>
      <c r="N66" s="48"/>
      <c r="O66" s="48"/>
      <c r="P66" s="48"/>
      <c r="Q66" s="44"/>
    </row>
    <row r="67" spans="1:17" ht="13.5" customHeight="1" x14ac:dyDescent="0.2">
      <c r="A67" s="44"/>
      <c r="C67" s="49" t="s">
        <v>30</v>
      </c>
      <c r="E67" s="125"/>
      <c r="F67" s="125"/>
      <c r="G67" s="48"/>
      <c r="H67" s="48"/>
      <c r="I67" s="48"/>
      <c r="J67" s="48"/>
      <c r="K67" s="48"/>
      <c r="L67" s="48"/>
      <c r="M67" s="48"/>
      <c r="N67" s="48"/>
      <c r="O67" s="48"/>
      <c r="P67" s="48"/>
      <c r="Q67" s="44"/>
    </row>
    <row r="68" spans="1:17" s="53" customFormat="1" ht="13.5" customHeight="1" x14ac:dyDescent="0.2">
      <c r="A68" s="52"/>
      <c r="C68" s="98"/>
      <c r="D68" s="99" t="s">
        <v>21</v>
      </c>
      <c r="E68" s="100">
        <f>0.5</f>
        <v>0.5</v>
      </c>
      <c r="F68" s="100">
        <f t="shared" ref="F68:P68" si="18">0.5</f>
        <v>0.5</v>
      </c>
      <c r="G68" s="100">
        <f t="shared" si="18"/>
        <v>0.5</v>
      </c>
      <c r="H68" s="100">
        <f t="shared" si="18"/>
        <v>0.5</v>
      </c>
      <c r="I68" s="100">
        <f t="shared" si="18"/>
        <v>0.5</v>
      </c>
      <c r="J68" s="100">
        <f t="shared" si="18"/>
        <v>0.5</v>
      </c>
      <c r="K68" s="100">
        <f t="shared" si="18"/>
        <v>0.5</v>
      </c>
      <c r="L68" s="100">
        <f t="shared" si="18"/>
        <v>0.5</v>
      </c>
      <c r="M68" s="100">
        <f t="shared" si="18"/>
        <v>0.5</v>
      </c>
      <c r="N68" s="100">
        <f t="shared" si="18"/>
        <v>0.5</v>
      </c>
      <c r="O68" s="100">
        <f t="shared" si="18"/>
        <v>0.5</v>
      </c>
      <c r="P68" s="100">
        <f t="shared" si="18"/>
        <v>0.5</v>
      </c>
      <c r="Q68" s="52"/>
    </row>
    <row r="69" spans="1:17" s="53" customFormat="1" ht="13.5" customHeight="1" x14ac:dyDescent="0.2">
      <c r="A69" s="52"/>
      <c r="C69" s="101"/>
      <c r="D69" s="102" t="s">
        <v>20</v>
      </c>
      <c r="E69" s="103">
        <v>0.9</v>
      </c>
      <c r="F69" s="103">
        <v>0.9</v>
      </c>
      <c r="G69" s="103">
        <v>0.9</v>
      </c>
      <c r="H69" s="103">
        <v>0.9</v>
      </c>
      <c r="I69" s="103">
        <v>0.9</v>
      </c>
      <c r="J69" s="103">
        <v>1.1000000000000001</v>
      </c>
      <c r="K69" s="103">
        <v>1.1000000000000001</v>
      </c>
      <c r="L69" s="103">
        <v>1.1000000000000001</v>
      </c>
      <c r="M69" s="103">
        <v>1.1000000000000001</v>
      </c>
      <c r="N69" s="103">
        <v>0.9</v>
      </c>
      <c r="O69" s="103">
        <v>0.9</v>
      </c>
      <c r="P69" s="103">
        <v>0.9</v>
      </c>
      <c r="Q69" s="52"/>
    </row>
    <row r="70" spans="1:17" s="53" customFormat="1" ht="13.5" customHeight="1" x14ac:dyDescent="0.2">
      <c r="A70" s="52"/>
      <c r="C70" s="104"/>
      <c r="D70" s="105" t="s">
        <v>19</v>
      </c>
      <c r="E70" s="106">
        <v>1.3</v>
      </c>
      <c r="F70" s="106">
        <v>1.3</v>
      </c>
      <c r="G70" s="106">
        <v>1.3</v>
      </c>
      <c r="H70" s="106">
        <v>1.3</v>
      </c>
      <c r="I70" s="106">
        <v>1.3</v>
      </c>
      <c r="J70" s="106">
        <v>2.25</v>
      </c>
      <c r="K70" s="106">
        <v>2.25</v>
      </c>
      <c r="L70" s="106">
        <v>2.25</v>
      </c>
      <c r="M70" s="106">
        <v>2.25</v>
      </c>
      <c r="N70" s="106">
        <v>1.3</v>
      </c>
      <c r="O70" s="106">
        <v>1.3</v>
      </c>
      <c r="P70" s="106">
        <v>1.3</v>
      </c>
      <c r="Q70" s="52"/>
    </row>
    <row r="71" spans="1:17" s="55" customFormat="1" ht="13.5" customHeight="1" x14ac:dyDescent="0.2">
      <c r="A71" s="54"/>
      <c r="C71" s="56" t="s">
        <v>45</v>
      </c>
      <c r="E71" s="57"/>
      <c r="F71" s="57"/>
      <c r="G71" s="57"/>
      <c r="H71" s="57"/>
      <c r="I71" s="57"/>
      <c r="J71" s="57"/>
      <c r="K71" s="57"/>
      <c r="L71" s="57"/>
      <c r="M71" s="57"/>
      <c r="N71" s="57"/>
      <c r="O71" s="57"/>
      <c r="P71" s="57"/>
      <c r="Q71" s="54"/>
    </row>
    <row r="72" spans="1:17" s="59" customFormat="1" ht="13.5" customHeight="1" x14ac:dyDescent="0.2">
      <c r="A72" s="58"/>
      <c r="C72" s="107"/>
      <c r="D72" s="108" t="s">
        <v>21</v>
      </c>
      <c r="E72" s="109">
        <f>$E$43*E68</f>
        <v>7.2499999999999995E-2</v>
      </c>
      <c r="F72" s="109">
        <f t="shared" ref="F72:P72" si="19">$E$43*F68</f>
        <v>7.2499999999999995E-2</v>
      </c>
      <c r="G72" s="109">
        <f t="shared" si="19"/>
        <v>7.2499999999999995E-2</v>
      </c>
      <c r="H72" s="109">
        <f t="shared" si="19"/>
        <v>7.2499999999999995E-2</v>
      </c>
      <c r="I72" s="109">
        <f t="shared" si="19"/>
        <v>7.2499999999999995E-2</v>
      </c>
      <c r="J72" s="109">
        <f t="shared" si="19"/>
        <v>7.2499999999999995E-2</v>
      </c>
      <c r="K72" s="109">
        <f t="shared" si="19"/>
        <v>7.2499999999999995E-2</v>
      </c>
      <c r="L72" s="109">
        <f t="shared" si="19"/>
        <v>7.2499999999999995E-2</v>
      </c>
      <c r="M72" s="109">
        <f t="shared" si="19"/>
        <v>7.2499999999999995E-2</v>
      </c>
      <c r="N72" s="109">
        <f t="shared" si="19"/>
        <v>7.2499999999999995E-2</v>
      </c>
      <c r="O72" s="109">
        <f t="shared" si="19"/>
        <v>7.2499999999999995E-2</v>
      </c>
      <c r="P72" s="109">
        <f t="shared" si="19"/>
        <v>7.2499999999999995E-2</v>
      </c>
      <c r="Q72" s="58"/>
    </row>
    <row r="73" spans="1:17" s="59" customFormat="1" ht="13.5" customHeight="1" x14ac:dyDescent="0.2">
      <c r="A73" s="58"/>
      <c r="C73" s="110"/>
      <c r="D73" s="111" t="s">
        <v>20</v>
      </c>
      <c r="E73" s="112">
        <f t="shared" ref="E73:P74" si="20">$E$43*E69</f>
        <v>0.1305</v>
      </c>
      <c r="F73" s="112">
        <f t="shared" si="20"/>
        <v>0.1305</v>
      </c>
      <c r="G73" s="112">
        <f t="shared" si="20"/>
        <v>0.1305</v>
      </c>
      <c r="H73" s="112">
        <f t="shared" si="20"/>
        <v>0.1305</v>
      </c>
      <c r="I73" s="112">
        <f t="shared" si="20"/>
        <v>0.1305</v>
      </c>
      <c r="J73" s="112">
        <f t="shared" si="20"/>
        <v>0.1595</v>
      </c>
      <c r="K73" s="112">
        <f t="shared" si="20"/>
        <v>0.1595</v>
      </c>
      <c r="L73" s="112">
        <f t="shared" si="20"/>
        <v>0.1595</v>
      </c>
      <c r="M73" s="112">
        <f t="shared" si="20"/>
        <v>0.1595</v>
      </c>
      <c r="N73" s="112">
        <f t="shared" si="20"/>
        <v>0.1305</v>
      </c>
      <c r="O73" s="112">
        <f t="shared" si="20"/>
        <v>0.1305</v>
      </c>
      <c r="P73" s="112">
        <f t="shared" si="20"/>
        <v>0.1305</v>
      </c>
      <c r="Q73" s="58"/>
    </row>
    <row r="74" spans="1:17" s="59" customFormat="1" ht="13.5" customHeight="1" x14ac:dyDescent="0.2">
      <c r="A74" s="58"/>
      <c r="C74" s="113"/>
      <c r="D74" s="114" t="s">
        <v>19</v>
      </c>
      <c r="E74" s="115">
        <f t="shared" si="20"/>
        <v>0.1885</v>
      </c>
      <c r="F74" s="115">
        <f t="shared" si="20"/>
        <v>0.1885</v>
      </c>
      <c r="G74" s="115">
        <f t="shared" si="20"/>
        <v>0.1885</v>
      </c>
      <c r="H74" s="115">
        <f t="shared" si="20"/>
        <v>0.1885</v>
      </c>
      <c r="I74" s="115">
        <f t="shared" si="20"/>
        <v>0.1885</v>
      </c>
      <c r="J74" s="115">
        <f t="shared" si="20"/>
        <v>0.32624999999999998</v>
      </c>
      <c r="K74" s="115">
        <f t="shared" si="20"/>
        <v>0.32624999999999998</v>
      </c>
      <c r="L74" s="115">
        <f t="shared" si="20"/>
        <v>0.32624999999999998</v>
      </c>
      <c r="M74" s="115">
        <f t="shared" si="20"/>
        <v>0.32624999999999998</v>
      </c>
      <c r="N74" s="115">
        <f t="shared" si="20"/>
        <v>0.1885</v>
      </c>
      <c r="O74" s="115">
        <f t="shared" si="20"/>
        <v>0.1885</v>
      </c>
      <c r="P74" s="115">
        <f t="shared" si="20"/>
        <v>0.1885</v>
      </c>
      <c r="Q74" s="58"/>
    </row>
    <row r="75" spans="1:17" s="63" customFormat="1" x14ac:dyDescent="0.2">
      <c r="A75" s="62"/>
      <c r="C75" s="64" t="s">
        <v>46</v>
      </c>
      <c r="E75" s="65"/>
      <c r="F75" s="65"/>
      <c r="G75" s="65"/>
      <c r="H75" s="65"/>
      <c r="I75" s="65"/>
      <c r="J75" s="65"/>
      <c r="K75" s="65"/>
      <c r="L75" s="65"/>
      <c r="M75" s="65"/>
      <c r="N75" s="65"/>
      <c r="O75" s="65"/>
      <c r="P75" s="65"/>
      <c r="Q75" s="62"/>
    </row>
    <row r="76" spans="1:17" s="59" customFormat="1" x14ac:dyDescent="0.2">
      <c r="A76" s="58"/>
      <c r="C76" s="60"/>
      <c r="D76" s="59" t="s">
        <v>50</v>
      </c>
      <c r="E76" s="61">
        <f>$E$43*E59</f>
        <v>7.2499999999999995E-2</v>
      </c>
      <c r="F76" s="61">
        <f t="shared" ref="F76:P76" si="21">$E$43*F59</f>
        <v>7.2499999999999995E-2</v>
      </c>
      <c r="G76" s="61">
        <f t="shared" si="21"/>
        <v>7.2499999999999995E-2</v>
      </c>
      <c r="H76" s="61">
        <f t="shared" si="21"/>
        <v>7.2499999999999995E-2</v>
      </c>
      <c r="I76" s="61">
        <f t="shared" si="21"/>
        <v>7.2499999999999995E-2</v>
      </c>
      <c r="J76" s="61">
        <f t="shared" si="21"/>
        <v>7.2499999999999995E-2</v>
      </c>
      <c r="K76" s="61">
        <f t="shared" si="21"/>
        <v>7.2499999999999995E-2</v>
      </c>
      <c r="L76" s="61">
        <f t="shared" si="21"/>
        <v>7.2499999999999995E-2</v>
      </c>
      <c r="M76" s="61">
        <f t="shared" si="21"/>
        <v>7.2499999999999995E-2</v>
      </c>
      <c r="N76" s="61">
        <f t="shared" si="21"/>
        <v>7.2499999999999995E-2</v>
      </c>
      <c r="O76" s="61">
        <f t="shared" si="21"/>
        <v>7.2499999999999995E-2</v>
      </c>
      <c r="P76" s="61">
        <f t="shared" si="21"/>
        <v>7.2499999999999995E-2</v>
      </c>
      <c r="Q76" s="58"/>
    </row>
    <row r="77" spans="1:17" x14ac:dyDescent="0.2">
      <c r="A77" s="44"/>
      <c r="C77" s="49" t="s">
        <v>31</v>
      </c>
      <c r="E77" s="48"/>
      <c r="F77" s="48"/>
      <c r="G77" s="48"/>
      <c r="H77" s="48"/>
      <c r="I77" s="48"/>
      <c r="J77" s="48"/>
      <c r="K77" s="48"/>
      <c r="L77" s="48"/>
      <c r="M77" s="48"/>
      <c r="N77" s="48"/>
      <c r="O77" s="48"/>
      <c r="P77" s="48"/>
      <c r="Q77" s="44"/>
    </row>
    <row r="78" spans="1:17" ht="16.5" customHeight="1" x14ac:dyDescent="0.2">
      <c r="C78" s="72"/>
      <c r="D78" s="72" t="s">
        <v>21</v>
      </c>
      <c r="E78" s="116">
        <f t="shared" ref="E78:P79" si="22">E63*E68*$E$43</f>
        <v>420.98333333333323</v>
      </c>
      <c r="F78" s="116">
        <f t="shared" si="22"/>
        <v>497.89374999999995</v>
      </c>
      <c r="G78" s="116">
        <f t="shared" si="22"/>
        <v>395.88624999999996</v>
      </c>
      <c r="H78" s="116">
        <f t="shared" si="22"/>
        <v>403.98208333333338</v>
      </c>
      <c r="I78" s="116">
        <f t="shared" si="22"/>
        <v>503.56083333333339</v>
      </c>
      <c r="J78" s="116">
        <f t="shared" si="22"/>
        <v>498.70333333333338</v>
      </c>
      <c r="K78" s="116">
        <f t="shared" si="22"/>
        <v>490.60749999999996</v>
      </c>
      <c r="L78" s="116">
        <f t="shared" si="22"/>
        <v>481.70208333333341</v>
      </c>
      <c r="M78" s="116">
        <f t="shared" si="22"/>
        <v>399.12458333333342</v>
      </c>
      <c r="N78" s="116">
        <f t="shared" si="22"/>
        <v>358.64541666666707</v>
      </c>
      <c r="O78" s="116">
        <f t="shared" si="22"/>
        <v>629.85583333333341</v>
      </c>
      <c r="P78" s="116">
        <f t="shared" si="22"/>
        <v>498.70333333333326</v>
      </c>
    </row>
    <row r="79" spans="1:17" x14ac:dyDescent="0.2">
      <c r="C79" s="74"/>
      <c r="D79" s="74" t="s">
        <v>20</v>
      </c>
      <c r="E79" s="117">
        <f t="shared" si="22"/>
        <v>2287.8825000000002</v>
      </c>
      <c r="F79" s="117">
        <f t="shared" si="22"/>
        <v>2169.7800000000002</v>
      </c>
      <c r="G79" s="117">
        <f t="shared" si="22"/>
        <v>2698.8270000000002</v>
      </c>
      <c r="H79" s="117">
        <f t="shared" si="22"/>
        <v>2800.7040000000006</v>
      </c>
      <c r="I79" s="117">
        <f t="shared" si="22"/>
        <v>2843.0947500000002</v>
      </c>
      <c r="J79" s="117">
        <f t="shared" si="22"/>
        <v>3497.9413333333337</v>
      </c>
      <c r="K79" s="117">
        <f t="shared" si="22"/>
        <v>3991.4077500000008</v>
      </c>
      <c r="L79" s="117">
        <f t="shared" si="22"/>
        <v>3772.3345000000004</v>
      </c>
      <c r="M79" s="117">
        <f t="shared" si="22"/>
        <v>3275.0666666666671</v>
      </c>
      <c r="N79" s="117">
        <f t="shared" si="22"/>
        <v>2636.1652500000005</v>
      </c>
      <c r="O79" s="117">
        <f t="shared" si="22"/>
        <v>2651.76</v>
      </c>
      <c r="P79" s="117">
        <f t="shared" si="22"/>
        <v>2566.2172500000001</v>
      </c>
    </row>
    <row r="80" spans="1:17" x14ac:dyDescent="0.2">
      <c r="C80" s="74"/>
      <c r="D80" s="74" t="s">
        <v>19</v>
      </c>
      <c r="E80" s="117">
        <f t="shared" ref="E80:P80" si="23">E43*E65*E70</f>
        <v>2431.17875</v>
      </c>
      <c r="F80" s="117">
        <f t="shared" si="23"/>
        <v>2685.8736666666668</v>
      </c>
      <c r="G80" s="117">
        <f t="shared" si="23"/>
        <v>5710.6389166666668</v>
      </c>
      <c r="H80" s="117">
        <f t="shared" si="23"/>
        <v>6802.0853333333334</v>
      </c>
      <c r="I80" s="117">
        <f t="shared" si="23"/>
        <v>7009.3725000000013</v>
      </c>
      <c r="J80" s="117">
        <f t="shared" si="23"/>
        <v>13411.92</v>
      </c>
      <c r="K80" s="117">
        <f t="shared" si="23"/>
        <v>13865.733749999999</v>
      </c>
      <c r="L80" s="117">
        <f t="shared" si="23"/>
        <v>13541.495625000003</v>
      </c>
      <c r="M80" s="117">
        <f t="shared" si="23"/>
        <v>11344.8</v>
      </c>
      <c r="N80" s="117">
        <f t="shared" si="23"/>
        <v>5173.8851666666669</v>
      </c>
      <c r="O80" s="117">
        <f t="shared" si="23"/>
        <v>2642.0160000000001</v>
      </c>
      <c r="P80" s="117">
        <f t="shared" si="23"/>
        <v>2391.1853333333333</v>
      </c>
    </row>
    <row r="81" spans="3:16" s="55" customFormat="1" x14ac:dyDescent="0.2">
      <c r="C81" s="118" t="s">
        <v>32</v>
      </c>
      <c r="D81" s="120"/>
      <c r="E81" s="121">
        <f>SUM(E78:E80)</f>
        <v>5140.0445833333333</v>
      </c>
      <c r="F81" s="121">
        <f t="shared" ref="F81:P81" si="24">SUM(F78:F80)</f>
        <v>5353.5474166666663</v>
      </c>
      <c r="G81" s="121">
        <f t="shared" si="24"/>
        <v>8805.3521666666675</v>
      </c>
      <c r="H81" s="121">
        <f t="shared" si="24"/>
        <v>10006.771416666666</v>
      </c>
      <c r="I81" s="121">
        <f t="shared" si="24"/>
        <v>10356.028083333335</v>
      </c>
      <c r="J81" s="121">
        <f t="shared" si="24"/>
        <v>17408.564666666665</v>
      </c>
      <c r="K81" s="121">
        <f t="shared" si="24"/>
        <v>18347.749</v>
      </c>
      <c r="L81" s="121">
        <f t="shared" si="24"/>
        <v>17795.532208333338</v>
      </c>
      <c r="M81" s="121">
        <f t="shared" si="24"/>
        <v>15018.991249999999</v>
      </c>
      <c r="N81" s="121">
        <f t="shared" si="24"/>
        <v>8168.695833333335</v>
      </c>
      <c r="O81" s="121">
        <f t="shared" si="24"/>
        <v>5923.6318333333338</v>
      </c>
      <c r="P81" s="121">
        <f t="shared" si="24"/>
        <v>5456.1059166666673</v>
      </c>
    </row>
    <row r="84" spans="3:16" x14ac:dyDescent="0.2">
      <c r="C84" s="46" t="s">
        <v>40</v>
      </c>
      <c r="F84" s="138">
        <f>SUM(E44:P44)/Q39</f>
        <v>0.15727802989796372</v>
      </c>
      <c r="G84" s="66" t="s">
        <v>34</v>
      </c>
    </row>
    <row r="86" spans="3:16" s="55" customFormat="1" x14ac:dyDescent="0.2">
      <c r="C86" s="67" t="s">
        <v>49</v>
      </c>
    </row>
    <row r="87" spans="3:16" s="55" customFormat="1" x14ac:dyDescent="0.2">
      <c r="E87" s="68">
        <f>E81+E60</f>
        <v>6159.5154166666662</v>
      </c>
      <c r="F87" s="68">
        <f t="shared" ref="F87:P87" si="25">F81+F60</f>
        <v>6550.2082499999997</v>
      </c>
      <c r="G87" s="68">
        <f t="shared" si="25"/>
        <v>10393.1505</v>
      </c>
      <c r="H87" s="68">
        <f t="shared" si="25"/>
        <v>11858.46975</v>
      </c>
      <c r="I87" s="68">
        <f t="shared" si="25"/>
        <v>12210.553916666668</v>
      </c>
      <c r="J87" s="68">
        <f t="shared" si="25"/>
        <v>19458.816333333332</v>
      </c>
      <c r="K87" s="68">
        <f t="shared" si="25"/>
        <v>20437.899833333333</v>
      </c>
      <c r="L87" s="68">
        <f t="shared" si="25"/>
        <v>19815.623875000005</v>
      </c>
      <c r="M87" s="68">
        <f t="shared" si="25"/>
        <v>16802.829583333332</v>
      </c>
      <c r="N87" s="68">
        <f t="shared" si="25"/>
        <v>9648.4208333333354</v>
      </c>
      <c r="O87" s="68">
        <f t="shared" si="25"/>
        <v>7179.3559999999998</v>
      </c>
      <c r="P87" s="68">
        <f t="shared" si="25"/>
        <v>6559.7734166666669</v>
      </c>
    </row>
    <row r="88" spans="3:16" s="55" customFormat="1" x14ac:dyDescent="0.2"/>
    <row r="89" spans="3:16" s="69" customFormat="1" x14ac:dyDescent="0.2">
      <c r="C89" s="70" t="s">
        <v>47</v>
      </c>
      <c r="E89" s="71">
        <f>E87*1.15</f>
        <v>7083.4427291666652</v>
      </c>
      <c r="F89" s="71">
        <f t="shared" ref="F89:P89" si="26">F87*1.15</f>
        <v>7532.7394874999991</v>
      </c>
      <c r="G89" s="71">
        <f t="shared" si="26"/>
        <v>11952.123075</v>
      </c>
      <c r="H89" s="71">
        <f t="shared" si="26"/>
        <v>13637.240212499999</v>
      </c>
      <c r="I89" s="71">
        <f t="shared" si="26"/>
        <v>14042.137004166667</v>
      </c>
      <c r="J89" s="71">
        <f t="shared" si="26"/>
        <v>22377.638783333332</v>
      </c>
      <c r="K89" s="71">
        <f t="shared" si="26"/>
        <v>23503.584808333329</v>
      </c>
      <c r="L89" s="71">
        <f t="shared" si="26"/>
        <v>22787.967456250004</v>
      </c>
      <c r="M89" s="71">
        <f t="shared" si="26"/>
        <v>19323.25402083333</v>
      </c>
      <c r="N89" s="71">
        <f t="shared" si="26"/>
        <v>11095.683958333335</v>
      </c>
      <c r="O89" s="71">
        <f t="shared" si="26"/>
        <v>8256.259399999999</v>
      </c>
      <c r="P89" s="71">
        <f t="shared" si="26"/>
        <v>7543.739429166666</v>
      </c>
    </row>
    <row r="92" spans="3:16" x14ac:dyDescent="0.2">
      <c r="D92" s="2" t="s">
        <v>54</v>
      </c>
      <c r="E92" s="28">
        <f>Q39</f>
        <v>935125</v>
      </c>
    </row>
    <row r="93" spans="3:16" x14ac:dyDescent="0.2">
      <c r="D93" s="2" t="s">
        <v>52</v>
      </c>
      <c r="E93" s="137">
        <f>Q44</f>
        <v>147074.61770833333</v>
      </c>
    </row>
    <row r="94" spans="3:16" x14ac:dyDescent="0.2">
      <c r="D94" s="2" t="s">
        <v>53</v>
      </c>
      <c r="E94" s="137">
        <f>Q46</f>
        <v>169135.81036458333</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S94"/>
  <sheetViews>
    <sheetView showGridLines="0" zoomScaleSheetLayoutView="145" workbookViewId="0">
      <selection activeCell="B10" sqref="B10"/>
    </sheetView>
  </sheetViews>
  <sheetFormatPr defaultColWidth="8.85546875" defaultRowHeight="12.75" x14ac:dyDescent="0.2"/>
  <cols>
    <col min="1" max="1" width="1.42578125" style="2" customWidth="1"/>
    <col min="2" max="2" width="13" style="2" customWidth="1"/>
    <col min="3" max="3" width="14.85546875" style="2" customWidth="1"/>
    <col min="4" max="4" width="19" style="2" customWidth="1"/>
    <col min="5" max="17" width="14" style="2" customWidth="1"/>
    <col min="18" max="18" width="8.85546875" style="2"/>
    <col min="19" max="19" width="12.5703125" style="2" bestFit="1" customWidth="1"/>
    <col min="20" max="16384" width="8.85546875" style="2"/>
  </cols>
  <sheetData>
    <row r="1" spans="2:17" ht="19.5" thickBot="1" x14ac:dyDescent="0.35">
      <c r="B1" s="90" t="s">
        <v>22</v>
      </c>
      <c r="C1"/>
      <c r="D1"/>
      <c r="E1"/>
      <c r="F1"/>
      <c r="G1"/>
      <c r="H1"/>
      <c r="I1"/>
      <c r="J1"/>
      <c r="K1"/>
      <c r="L1"/>
      <c r="M1"/>
      <c r="N1"/>
      <c r="O1"/>
      <c r="P1"/>
      <c r="Q1"/>
    </row>
    <row r="2" spans="2:17" x14ac:dyDescent="0.2">
      <c r="B2" s="92" t="s">
        <v>26</v>
      </c>
      <c r="C2" s="91"/>
      <c r="D2" s="91"/>
      <c r="E2" s="91"/>
      <c r="F2" s="91"/>
      <c r="G2" s="91"/>
      <c r="H2" s="91"/>
      <c r="I2" s="91"/>
      <c r="J2" s="91"/>
      <c r="K2" s="91"/>
      <c r="L2" s="91"/>
      <c r="M2" s="91"/>
      <c r="N2" s="91"/>
      <c r="O2" s="91"/>
      <c r="P2" s="91"/>
      <c r="Q2" s="91"/>
    </row>
    <row r="3" spans="2:17" ht="3.75" customHeight="1" x14ac:dyDescent="0.2"/>
    <row r="4" spans="2:17" ht="12.75" customHeight="1" x14ac:dyDescent="0.2">
      <c r="B4" s="3" t="s">
        <v>35</v>
      </c>
      <c r="C4" s="4"/>
      <c r="D4" s="4"/>
      <c r="E4" s="4"/>
      <c r="F4" s="4"/>
      <c r="G4" s="4"/>
      <c r="H4" s="4"/>
      <c r="I4" s="4"/>
      <c r="J4" s="4"/>
      <c r="K4" s="4"/>
      <c r="L4" s="4"/>
      <c r="M4" s="4"/>
      <c r="N4" s="4"/>
      <c r="O4" s="4"/>
      <c r="P4" s="4"/>
      <c r="Q4" s="5"/>
    </row>
    <row r="6" spans="2:17" ht="9" customHeight="1" x14ac:dyDescent="0.2">
      <c r="B6" s="6"/>
      <c r="C6" s="6"/>
      <c r="D6" s="6"/>
      <c r="E6" s="7" t="s">
        <v>0</v>
      </c>
      <c r="F6" s="8"/>
      <c r="G6" s="8"/>
      <c r="H6" s="8"/>
      <c r="I6" s="8"/>
      <c r="J6" s="8"/>
      <c r="K6" s="8"/>
      <c r="L6" s="8"/>
      <c r="M6" s="8"/>
      <c r="N6" s="8"/>
      <c r="O6" s="8"/>
      <c r="P6" s="8"/>
    </row>
    <row r="7" spans="2:17" ht="13.5" thickBot="1" x14ac:dyDescent="0.25">
      <c r="C7" s="9"/>
      <c r="D7" s="10">
        <v>40178</v>
      </c>
      <c r="E7" s="11">
        <v>40209</v>
      </c>
      <c r="F7" s="11">
        <v>40237</v>
      </c>
      <c r="G7" s="11">
        <v>40268</v>
      </c>
      <c r="H7" s="11">
        <v>40298</v>
      </c>
      <c r="I7" s="11">
        <v>40329</v>
      </c>
      <c r="J7" s="11">
        <v>40359</v>
      </c>
      <c r="K7" s="11">
        <v>40390</v>
      </c>
      <c r="L7" s="11">
        <v>40421</v>
      </c>
      <c r="M7" s="11">
        <v>40451</v>
      </c>
      <c r="N7" s="11">
        <v>40482</v>
      </c>
      <c r="O7" s="11">
        <v>40512</v>
      </c>
      <c r="P7" s="11">
        <v>40543</v>
      </c>
    </row>
    <row r="8" spans="2:17" ht="10.5" customHeight="1" thickBot="1" x14ac:dyDescent="0.25">
      <c r="B8" s="76" t="s">
        <v>42</v>
      </c>
      <c r="C8" s="9"/>
      <c r="D8" s="6"/>
      <c r="E8" s="12">
        <v>1</v>
      </c>
      <c r="F8" s="12">
        <v>2</v>
      </c>
      <c r="G8" s="12">
        <v>3</v>
      </c>
      <c r="H8" s="12">
        <v>4</v>
      </c>
      <c r="I8" s="12">
        <v>5</v>
      </c>
      <c r="J8" s="12">
        <v>6</v>
      </c>
      <c r="K8" s="12">
        <v>7</v>
      </c>
      <c r="L8" s="12">
        <v>8</v>
      </c>
      <c r="M8" s="12">
        <v>9</v>
      </c>
      <c r="N8" s="12">
        <v>10</v>
      </c>
      <c r="O8" s="12">
        <v>11</v>
      </c>
      <c r="P8" s="12">
        <v>12</v>
      </c>
    </row>
    <row r="9" spans="2:17" x14ac:dyDescent="0.2">
      <c r="B9" s="77" t="s">
        <v>41</v>
      </c>
      <c r="C9" s="222" t="s">
        <v>1</v>
      </c>
      <c r="D9" s="13">
        <v>1</v>
      </c>
      <c r="E9" s="80">
        <v>0</v>
      </c>
      <c r="F9" s="81">
        <v>0</v>
      </c>
      <c r="G9" s="81">
        <v>0</v>
      </c>
      <c r="H9" s="81">
        <v>0</v>
      </c>
      <c r="I9" s="81">
        <v>0</v>
      </c>
      <c r="J9" s="81">
        <v>0</v>
      </c>
      <c r="K9" s="81">
        <v>0</v>
      </c>
      <c r="L9" s="81">
        <v>0</v>
      </c>
      <c r="M9" s="81">
        <v>0</v>
      </c>
      <c r="N9" s="81">
        <v>0</v>
      </c>
      <c r="O9" s="81">
        <v>0</v>
      </c>
      <c r="P9" s="82">
        <v>0</v>
      </c>
    </row>
    <row r="10" spans="2:17" ht="13.5" thickBot="1" x14ac:dyDescent="0.25">
      <c r="B10" s="78">
        <v>0.14499999999999999</v>
      </c>
      <c r="C10" s="222"/>
      <c r="D10" s="13">
        <v>2</v>
      </c>
      <c r="E10" s="83">
        <v>0</v>
      </c>
      <c r="F10" s="84">
        <v>0</v>
      </c>
      <c r="G10" s="84">
        <v>0</v>
      </c>
      <c r="H10" s="84">
        <v>0</v>
      </c>
      <c r="I10" s="84">
        <v>0</v>
      </c>
      <c r="J10" s="84">
        <v>0</v>
      </c>
      <c r="K10" s="84">
        <v>0</v>
      </c>
      <c r="L10" s="84">
        <v>0</v>
      </c>
      <c r="M10" s="84">
        <v>0</v>
      </c>
      <c r="N10" s="84">
        <v>0</v>
      </c>
      <c r="O10" s="84">
        <v>0</v>
      </c>
      <c r="P10" s="85">
        <v>0</v>
      </c>
    </row>
    <row r="11" spans="2:17" x14ac:dyDescent="0.2">
      <c r="C11" s="222"/>
      <c r="D11" s="13">
        <v>3</v>
      </c>
      <c r="E11" s="83">
        <v>0</v>
      </c>
      <c r="F11" s="84">
        <v>0</v>
      </c>
      <c r="G11" s="84">
        <v>0</v>
      </c>
      <c r="H11" s="84">
        <v>0</v>
      </c>
      <c r="I11" s="84">
        <v>0</v>
      </c>
      <c r="J11" s="84">
        <v>0</v>
      </c>
      <c r="K11" s="84">
        <v>0</v>
      </c>
      <c r="L11" s="84">
        <v>0</v>
      </c>
      <c r="M11" s="84">
        <v>0</v>
      </c>
      <c r="N11" s="84">
        <v>0</v>
      </c>
      <c r="O11" s="84">
        <v>0</v>
      </c>
      <c r="P11" s="85">
        <v>0</v>
      </c>
    </row>
    <row r="12" spans="2:17" ht="13.5" customHeight="1" x14ac:dyDescent="0.2">
      <c r="C12" s="222"/>
      <c r="D12" s="13">
        <v>4</v>
      </c>
      <c r="E12" s="83">
        <v>0</v>
      </c>
      <c r="F12" s="84">
        <v>0</v>
      </c>
      <c r="G12" s="84">
        <v>0</v>
      </c>
      <c r="H12" s="84">
        <v>0</v>
      </c>
      <c r="I12" s="84">
        <v>0</v>
      </c>
      <c r="J12" s="84">
        <v>0</v>
      </c>
      <c r="K12" s="84">
        <v>0</v>
      </c>
      <c r="L12" s="84">
        <v>0</v>
      </c>
      <c r="M12" s="84">
        <v>0</v>
      </c>
      <c r="N12" s="84">
        <v>0</v>
      </c>
      <c r="O12" s="84">
        <v>0</v>
      </c>
      <c r="P12" s="85">
        <v>0</v>
      </c>
    </row>
    <row r="13" spans="2:17" x14ac:dyDescent="0.2">
      <c r="C13" s="222"/>
      <c r="D13" s="13">
        <v>5</v>
      </c>
      <c r="E13" s="83">
        <v>0</v>
      </c>
      <c r="F13" s="84">
        <v>0</v>
      </c>
      <c r="G13" s="84">
        <v>0</v>
      </c>
      <c r="H13" s="84">
        <v>0</v>
      </c>
      <c r="I13" s="84">
        <v>0</v>
      </c>
      <c r="J13" s="84">
        <v>0</v>
      </c>
      <c r="K13" s="84">
        <v>0</v>
      </c>
      <c r="L13" s="84">
        <v>0</v>
      </c>
      <c r="M13" s="84">
        <v>0</v>
      </c>
      <c r="N13" s="84">
        <v>0</v>
      </c>
      <c r="O13" s="84">
        <v>0</v>
      </c>
      <c r="P13" s="85">
        <v>0</v>
      </c>
    </row>
    <row r="14" spans="2:17" x14ac:dyDescent="0.2">
      <c r="C14" s="222"/>
      <c r="D14" s="13">
        <v>6</v>
      </c>
      <c r="E14" s="83">
        <v>0</v>
      </c>
      <c r="F14" s="84">
        <v>0</v>
      </c>
      <c r="G14" s="84">
        <v>0</v>
      </c>
      <c r="H14" s="84">
        <v>0</v>
      </c>
      <c r="I14" s="84">
        <v>0</v>
      </c>
      <c r="J14" s="84">
        <v>0</v>
      </c>
      <c r="K14" s="84">
        <v>0</v>
      </c>
      <c r="L14" s="84">
        <v>0</v>
      </c>
      <c r="M14" s="84">
        <v>0</v>
      </c>
      <c r="N14" s="84">
        <v>0</v>
      </c>
      <c r="O14" s="84">
        <v>0</v>
      </c>
      <c r="P14" s="85">
        <v>0</v>
      </c>
    </row>
    <row r="15" spans="2:17" x14ac:dyDescent="0.2">
      <c r="C15" s="222"/>
      <c r="D15" s="13">
        <v>7</v>
      </c>
      <c r="E15" s="83">
        <v>0</v>
      </c>
      <c r="F15" s="84">
        <v>0</v>
      </c>
      <c r="G15" s="84">
        <v>0.5</v>
      </c>
      <c r="H15" s="84">
        <v>1</v>
      </c>
      <c r="I15" s="84">
        <v>4.5</v>
      </c>
      <c r="J15" s="84">
        <v>3.5</v>
      </c>
      <c r="K15" s="84">
        <v>3</v>
      </c>
      <c r="L15" s="84">
        <v>0</v>
      </c>
      <c r="M15" s="84">
        <v>0</v>
      </c>
      <c r="N15" s="84">
        <v>0</v>
      </c>
      <c r="O15" s="84">
        <v>0</v>
      </c>
      <c r="P15" s="85">
        <v>0</v>
      </c>
    </row>
    <row r="16" spans="2:17" x14ac:dyDescent="0.2">
      <c r="C16" s="222"/>
      <c r="D16" s="13">
        <v>8</v>
      </c>
      <c r="E16" s="83">
        <v>12.5</v>
      </c>
      <c r="F16" s="84">
        <v>21</v>
      </c>
      <c r="G16" s="84">
        <v>17</v>
      </c>
      <c r="H16" s="84">
        <v>22</v>
      </c>
      <c r="I16" s="84">
        <v>31</v>
      </c>
      <c r="J16" s="84">
        <v>31.5</v>
      </c>
      <c r="K16" s="84">
        <v>31</v>
      </c>
      <c r="L16" s="84">
        <v>27</v>
      </c>
      <c r="M16" s="84">
        <v>18.5</v>
      </c>
      <c r="N16" s="84">
        <v>7</v>
      </c>
      <c r="O16" s="84">
        <v>40</v>
      </c>
      <c r="P16" s="85">
        <v>20</v>
      </c>
    </row>
    <row r="17" spans="3:16" ht="12.75" customHeight="1" x14ac:dyDescent="0.2">
      <c r="C17" s="222"/>
      <c r="D17" s="13">
        <v>9</v>
      </c>
      <c r="E17" s="83">
        <v>82.5</v>
      </c>
      <c r="F17" s="84">
        <v>95</v>
      </c>
      <c r="G17" s="84">
        <v>69</v>
      </c>
      <c r="H17" s="84">
        <v>76</v>
      </c>
      <c r="I17" s="84">
        <v>98.5</v>
      </c>
      <c r="J17" s="84">
        <v>91</v>
      </c>
      <c r="K17" s="84">
        <v>87</v>
      </c>
      <c r="L17" s="84">
        <v>89.5</v>
      </c>
      <c r="M17" s="84">
        <v>75</v>
      </c>
      <c r="N17" s="84">
        <v>62.5</v>
      </c>
      <c r="O17" s="84">
        <v>129.5</v>
      </c>
      <c r="P17" s="85">
        <v>101</v>
      </c>
    </row>
    <row r="18" spans="3:16" x14ac:dyDescent="0.2">
      <c r="C18" s="222"/>
      <c r="D18" s="13">
        <v>10</v>
      </c>
      <c r="E18" s="83">
        <v>165</v>
      </c>
      <c r="F18" s="84">
        <v>191.5</v>
      </c>
      <c r="G18" s="84">
        <v>158</v>
      </c>
      <c r="H18" s="84">
        <v>150.5</v>
      </c>
      <c r="I18" s="84">
        <v>177</v>
      </c>
      <c r="J18" s="84">
        <v>182</v>
      </c>
      <c r="K18" s="84">
        <v>182</v>
      </c>
      <c r="L18" s="84">
        <v>181</v>
      </c>
      <c r="M18" s="84">
        <v>153</v>
      </c>
      <c r="N18" s="84">
        <v>152</v>
      </c>
      <c r="O18" s="84">
        <v>219.5</v>
      </c>
      <c r="P18" s="85">
        <v>187</v>
      </c>
    </row>
    <row r="19" spans="3:16" x14ac:dyDescent="0.2">
      <c r="C19" s="222"/>
      <c r="D19" s="13">
        <v>11</v>
      </c>
      <c r="E19" s="135">
        <v>230.5</v>
      </c>
      <c r="F19" s="84">
        <v>256.5</v>
      </c>
      <c r="G19" s="84">
        <v>249.5</v>
      </c>
      <c r="H19" s="84">
        <v>258</v>
      </c>
      <c r="I19" s="84">
        <v>267</v>
      </c>
      <c r="J19" s="84">
        <v>280.5</v>
      </c>
      <c r="K19" s="84">
        <v>298.5</v>
      </c>
      <c r="L19" s="84">
        <v>279</v>
      </c>
      <c r="M19" s="84">
        <v>240.5</v>
      </c>
      <c r="N19" s="84">
        <v>233.5</v>
      </c>
      <c r="O19" s="84">
        <v>291</v>
      </c>
      <c r="P19" s="85">
        <v>270.5</v>
      </c>
    </row>
    <row r="20" spans="3:16" x14ac:dyDescent="0.2">
      <c r="C20" s="222"/>
      <c r="D20" s="13">
        <v>12</v>
      </c>
      <c r="E20" s="135">
        <v>279</v>
      </c>
      <c r="F20" s="84">
        <v>288</v>
      </c>
      <c r="G20" s="84">
        <v>316</v>
      </c>
      <c r="H20" s="84">
        <v>346.5</v>
      </c>
      <c r="I20" s="84">
        <v>330.5</v>
      </c>
      <c r="J20" s="84">
        <v>351</v>
      </c>
      <c r="K20" s="84">
        <v>385</v>
      </c>
      <c r="L20" s="84">
        <v>367</v>
      </c>
      <c r="M20" s="84">
        <v>342</v>
      </c>
      <c r="N20" s="84">
        <v>307.5</v>
      </c>
      <c r="O20" s="84">
        <v>329.5</v>
      </c>
      <c r="P20" s="85">
        <v>299</v>
      </c>
    </row>
    <row r="21" spans="3:16" x14ac:dyDescent="0.2">
      <c r="C21" s="222"/>
      <c r="D21" s="13">
        <v>13</v>
      </c>
      <c r="E21" s="135">
        <v>275.5</v>
      </c>
      <c r="F21" s="84">
        <v>315.5</v>
      </c>
      <c r="G21" s="84">
        <v>360.5</v>
      </c>
      <c r="H21" s="84">
        <v>401.5</v>
      </c>
      <c r="I21" s="84">
        <v>378</v>
      </c>
      <c r="J21" s="84">
        <v>396.5</v>
      </c>
      <c r="K21" s="84">
        <v>437</v>
      </c>
      <c r="L21" s="84">
        <v>413</v>
      </c>
      <c r="M21" s="84">
        <v>380</v>
      </c>
      <c r="N21" s="84">
        <v>363.5</v>
      </c>
      <c r="O21" s="84">
        <v>332</v>
      </c>
      <c r="P21" s="85">
        <v>311</v>
      </c>
    </row>
    <row r="22" spans="3:16" x14ac:dyDescent="0.2">
      <c r="C22" s="222"/>
      <c r="D22" s="13">
        <v>14</v>
      </c>
      <c r="E22" s="83">
        <v>267.5</v>
      </c>
      <c r="F22" s="84">
        <v>296.5</v>
      </c>
      <c r="G22" s="84">
        <v>387.5</v>
      </c>
      <c r="H22" s="84">
        <v>428.5</v>
      </c>
      <c r="I22" s="84">
        <v>380.5</v>
      </c>
      <c r="J22" s="84">
        <v>428.5</v>
      </c>
      <c r="K22" s="84">
        <v>445.5</v>
      </c>
      <c r="L22" s="84">
        <v>431</v>
      </c>
      <c r="M22" s="84">
        <v>426</v>
      </c>
      <c r="N22" s="84">
        <v>377</v>
      </c>
      <c r="O22" s="84">
        <v>311.5</v>
      </c>
      <c r="P22" s="85">
        <v>283.5</v>
      </c>
    </row>
    <row r="23" spans="3:16" x14ac:dyDescent="0.2">
      <c r="C23" s="222"/>
      <c r="D23" s="13">
        <v>15</v>
      </c>
      <c r="E23" s="83">
        <v>222.5</v>
      </c>
      <c r="F23" s="84">
        <v>241</v>
      </c>
      <c r="G23" s="84">
        <v>355</v>
      </c>
      <c r="H23" s="84">
        <v>412</v>
      </c>
      <c r="I23" s="84">
        <v>379</v>
      </c>
      <c r="J23" s="84">
        <v>428.5</v>
      </c>
      <c r="K23" s="84">
        <v>430</v>
      </c>
      <c r="L23" s="84">
        <v>428.5</v>
      </c>
      <c r="M23" s="84">
        <v>407</v>
      </c>
      <c r="N23" s="84">
        <v>362</v>
      </c>
      <c r="O23" s="84">
        <v>254</v>
      </c>
      <c r="P23" s="85">
        <v>226.5</v>
      </c>
    </row>
    <row r="24" spans="3:16" x14ac:dyDescent="0.2">
      <c r="C24" s="222"/>
      <c r="D24" s="13">
        <v>16</v>
      </c>
      <c r="E24" s="83">
        <v>66.5</v>
      </c>
      <c r="F24" s="84">
        <v>161</v>
      </c>
      <c r="G24" s="84">
        <v>296</v>
      </c>
      <c r="H24" s="84">
        <v>361</v>
      </c>
      <c r="I24" s="84">
        <v>342.5</v>
      </c>
      <c r="J24" s="84">
        <v>393.5</v>
      </c>
      <c r="K24" s="84">
        <v>383</v>
      </c>
      <c r="L24" s="84">
        <v>387</v>
      </c>
      <c r="M24" s="84">
        <v>363</v>
      </c>
      <c r="N24" s="84">
        <v>291</v>
      </c>
      <c r="O24" s="84">
        <v>70.5</v>
      </c>
      <c r="P24" s="85">
        <v>44.5</v>
      </c>
    </row>
    <row r="25" spans="3:16" x14ac:dyDescent="0.2">
      <c r="C25" s="222"/>
      <c r="D25" s="13">
        <v>17</v>
      </c>
      <c r="E25" s="83">
        <v>21</v>
      </c>
      <c r="F25" s="84">
        <v>33</v>
      </c>
      <c r="G25" s="84">
        <v>199.5</v>
      </c>
      <c r="H25" s="84">
        <v>277.5</v>
      </c>
      <c r="I25" s="84">
        <v>283.5</v>
      </c>
      <c r="J25" s="84">
        <v>322.5</v>
      </c>
      <c r="K25" s="84">
        <v>318.5</v>
      </c>
      <c r="L25" s="84">
        <v>307</v>
      </c>
      <c r="M25" s="84">
        <v>269.5</v>
      </c>
      <c r="N25" s="84">
        <v>168.5</v>
      </c>
      <c r="O25" s="84">
        <v>19</v>
      </c>
      <c r="P25" s="85">
        <v>13.5</v>
      </c>
    </row>
    <row r="26" spans="3:16" x14ac:dyDescent="0.2">
      <c r="C26" s="222"/>
      <c r="D26" s="13">
        <v>18</v>
      </c>
      <c r="E26" s="135">
        <v>0</v>
      </c>
      <c r="F26" s="84">
        <v>5.5</v>
      </c>
      <c r="G26" s="84">
        <v>105.5</v>
      </c>
      <c r="H26" s="84">
        <v>166</v>
      </c>
      <c r="I26" s="84">
        <v>186.5</v>
      </c>
      <c r="J26" s="84">
        <v>221</v>
      </c>
      <c r="K26" s="84">
        <v>218.5</v>
      </c>
      <c r="L26" s="84">
        <v>208.5</v>
      </c>
      <c r="M26" s="84">
        <v>145.5</v>
      </c>
      <c r="N26" s="84">
        <v>29</v>
      </c>
      <c r="O26" s="84">
        <v>2</v>
      </c>
      <c r="P26" s="85">
        <v>0</v>
      </c>
    </row>
    <row r="27" spans="3:16" x14ac:dyDescent="0.2">
      <c r="C27" s="222"/>
      <c r="D27" s="13">
        <v>19</v>
      </c>
      <c r="E27" s="135">
        <v>0</v>
      </c>
      <c r="F27" s="84">
        <v>0</v>
      </c>
      <c r="G27" s="84">
        <v>13</v>
      </c>
      <c r="H27" s="84">
        <v>46.5</v>
      </c>
      <c r="I27" s="84">
        <v>90.5</v>
      </c>
      <c r="J27" s="84">
        <v>113</v>
      </c>
      <c r="K27" s="84">
        <v>104.5</v>
      </c>
      <c r="L27" s="84">
        <v>95</v>
      </c>
      <c r="M27" s="84">
        <v>19</v>
      </c>
      <c r="N27" s="84">
        <v>1.5</v>
      </c>
      <c r="O27" s="84">
        <v>0</v>
      </c>
      <c r="P27" s="85">
        <v>0</v>
      </c>
    </row>
    <row r="28" spans="3:16" x14ac:dyDescent="0.2">
      <c r="C28" s="222"/>
      <c r="D28" s="13">
        <v>20</v>
      </c>
      <c r="E28" s="135">
        <v>0</v>
      </c>
      <c r="F28" s="84">
        <v>0</v>
      </c>
      <c r="G28" s="84">
        <v>0</v>
      </c>
      <c r="H28" s="84">
        <v>0</v>
      </c>
      <c r="I28" s="84">
        <v>2.5</v>
      </c>
      <c r="J28" s="84">
        <v>20</v>
      </c>
      <c r="K28" s="84">
        <v>3</v>
      </c>
      <c r="L28" s="84">
        <v>1.5</v>
      </c>
      <c r="M28" s="84">
        <v>0</v>
      </c>
      <c r="N28" s="84">
        <v>0</v>
      </c>
      <c r="O28" s="84">
        <v>0</v>
      </c>
      <c r="P28" s="85">
        <v>0</v>
      </c>
    </row>
    <row r="29" spans="3:16" x14ac:dyDescent="0.2">
      <c r="C29" s="222"/>
      <c r="D29" s="13">
        <v>21</v>
      </c>
      <c r="E29" s="83">
        <v>0</v>
      </c>
      <c r="F29" s="84">
        <v>0</v>
      </c>
      <c r="G29" s="84">
        <v>0</v>
      </c>
      <c r="H29" s="84">
        <v>0</v>
      </c>
      <c r="I29" s="84">
        <v>0</v>
      </c>
      <c r="J29" s="84">
        <v>0</v>
      </c>
      <c r="K29" s="84">
        <v>0</v>
      </c>
      <c r="L29" s="84">
        <v>0</v>
      </c>
      <c r="M29" s="84">
        <v>0</v>
      </c>
      <c r="N29" s="84">
        <v>0</v>
      </c>
      <c r="O29" s="84">
        <v>0</v>
      </c>
      <c r="P29" s="85">
        <v>0</v>
      </c>
    </row>
    <row r="30" spans="3:16" x14ac:dyDescent="0.2">
      <c r="C30" s="222"/>
      <c r="D30" s="13">
        <v>22</v>
      </c>
      <c r="E30" s="83">
        <v>0</v>
      </c>
      <c r="F30" s="84">
        <v>0</v>
      </c>
      <c r="G30" s="84">
        <v>0</v>
      </c>
      <c r="H30" s="84">
        <v>0</v>
      </c>
      <c r="I30" s="84">
        <v>0</v>
      </c>
      <c r="J30" s="84">
        <v>0</v>
      </c>
      <c r="K30" s="84">
        <v>0</v>
      </c>
      <c r="L30" s="84">
        <v>0</v>
      </c>
      <c r="M30" s="84">
        <v>0</v>
      </c>
      <c r="N30" s="84">
        <v>0</v>
      </c>
      <c r="O30" s="84">
        <v>0</v>
      </c>
      <c r="P30" s="85">
        <v>0</v>
      </c>
    </row>
    <row r="31" spans="3:16" x14ac:dyDescent="0.2">
      <c r="C31" s="222"/>
      <c r="D31" s="13">
        <v>23</v>
      </c>
      <c r="E31" s="83">
        <v>0</v>
      </c>
      <c r="F31" s="84">
        <v>0</v>
      </c>
      <c r="G31" s="84">
        <v>0</v>
      </c>
      <c r="H31" s="84">
        <v>0</v>
      </c>
      <c r="I31" s="84">
        <v>0</v>
      </c>
      <c r="J31" s="84">
        <v>0</v>
      </c>
      <c r="K31" s="84">
        <v>0</v>
      </c>
      <c r="L31" s="84">
        <v>0</v>
      </c>
      <c r="M31" s="84">
        <v>0</v>
      </c>
      <c r="N31" s="84">
        <v>0</v>
      </c>
      <c r="O31" s="84">
        <v>0</v>
      </c>
      <c r="P31" s="85">
        <v>0</v>
      </c>
    </row>
    <row r="32" spans="3:16" ht="13.5" thickBot="1" x14ac:dyDescent="0.25">
      <c r="C32" s="222"/>
      <c r="D32" s="13">
        <v>24</v>
      </c>
      <c r="E32" s="86">
        <v>0</v>
      </c>
      <c r="F32" s="87">
        <v>0</v>
      </c>
      <c r="G32" s="87">
        <v>0</v>
      </c>
      <c r="H32" s="87">
        <v>0</v>
      </c>
      <c r="I32" s="87">
        <v>0</v>
      </c>
      <c r="J32" s="87">
        <v>0</v>
      </c>
      <c r="K32" s="87">
        <v>0</v>
      </c>
      <c r="L32" s="87">
        <v>0</v>
      </c>
      <c r="M32" s="87">
        <v>0</v>
      </c>
      <c r="N32" s="87">
        <v>0</v>
      </c>
      <c r="O32" s="87">
        <v>0</v>
      </c>
      <c r="P32" s="88">
        <v>0</v>
      </c>
    </row>
    <row r="33" spans="1:19" x14ac:dyDescent="0.2">
      <c r="C33" s="136"/>
      <c r="D33" s="12"/>
      <c r="E33" s="14"/>
      <c r="F33" s="14"/>
      <c r="G33" s="14"/>
      <c r="H33" s="14"/>
      <c r="I33" s="14"/>
      <c r="J33" s="14"/>
      <c r="K33" s="14"/>
      <c r="L33" s="14"/>
      <c r="M33" s="14"/>
      <c r="N33" s="14"/>
      <c r="O33" s="14"/>
      <c r="P33" s="14"/>
    </row>
    <row r="34" spans="1:19" x14ac:dyDescent="0.2">
      <c r="B34" s="15" t="s">
        <v>0</v>
      </c>
      <c r="C34" s="16"/>
      <c r="D34" s="16"/>
      <c r="E34" s="17">
        <v>40209</v>
      </c>
      <c r="F34" s="17">
        <v>40237</v>
      </c>
      <c r="G34" s="17">
        <v>40268</v>
      </c>
      <c r="H34" s="17">
        <v>40298</v>
      </c>
      <c r="I34" s="17">
        <v>40329</v>
      </c>
      <c r="J34" s="17">
        <v>40359</v>
      </c>
      <c r="K34" s="17">
        <v>40390</v>
      </c>
      <c r="L34" s="17">
        <v>40421</v>
      </c>
      <c r="M34" s="17">
        <v>40451</v>
      </c>
      <c r="N34" s="17">
        <v>40482</v>
      </c>
      <c r="O34" s="17">
        <v>40512</v>
      </c>
      <c r="P34" s="17">
        <v>40543</v>
      </c>
      <c r="Q34" s="18" t="s">
        <v>2</v>
      </c>
    </row>
    <row r="35" spans="1:19" x14ac:dyDescent="0.2">
      <c r="B35" s="19" t="s">
        <v>6</v>
      </c>
      <c r="C35" s="20"/>
      <c r="D35" s="20"/>
      <c r="E35" s="21">
        <f>+SUM(E9:E32)</f>
        <v>1622.5</v>
      </c>
      <c r="F35" s="21">
        <f t="shared" ref="F35:P35" si="0">+SUM(F9:F32)</f>
        <v>1904.5</v>
      </c>
      <c r="G35" s="21">
        <f t="shared" si="0"/>
        <v>2527</v>
      </c>
      <c r="H35" s="21">
        <f t="shared" si="0"/>
        <v>2947</v>
      </c>
      <c r="I35" s="21">
        <f t="shared" si="0"/>
        <v>2951.5</v>
      </c>
      <c r="J35" s="21">
        <f t="shared" si="0"/>
        <v>3263</v>
      </c>
      <c r="K35" s="21">
        <f t="shared" si="0"/>
        <v>3326.5</v>
      </c>
      <c r="L35" s="21">
        <f t="shared" si="0"/>
        <v>3215</v>
      </c>
      <c r="M35" s="21">
        <f t="shared" si="0"/>
        <v>2839</v>
      </c>
      <c r="N35" s="21">
        <f t="shared" si="0"/>
        <v>2355</v>
      </c>
      <c r="O35" s="21">
        <f t="shared" si="0"/>
        <v>1998.5</v>
      </c>
      <c r="P35" s="22">
        <f t="shared" si="0"/>
        <v>1756.5</v>
      </c>
      <c r="Q35" s="23">
        <f t="shared" ref="Q35:Q40" si="1">SUM(E35:P35)</f>
        <v>30706</v>
      </c>
    </row>
    <row r="36" spans="1:19" x14ac:dyDescent="0.2">
      <c r="B36" s="19" t="s">
        <v>37</v>
      </c>
      <c r="C36" s="20"/>
      <c r="D36" s="20"/>
      <c r="E36" s="21">
        <v>31</v>
      </c>
      <c r="F36" s="21">
        <v>28</v>
      </c>
      <c r="G36" s="21">
        <v>31</v>
      </c>
      <c r="H36" s="21">
        <v>30</v>
      </c>
      <c r="I36" s="21">
        <v>31</v>
      </c>
      <c r="J36" s="21">
        <v>30</v>
      </c>
      <c r="K36" s="21">
        <v>31</v>
      </c>
      <c r="L36" s="21">
        <v>31</v>
      </c>
      <c r="M36" s="21">
        <v>30</v>
      </c>
      <c r="N36" s="21">
        <v>31</v>
      </c>
      <c r="O36" s="21">
        <v>30</v>
      </c>
      <c r="P36" s="21">
        <v>31</v>
      </c>
      <c r="Q36" s="23">
        <f t="shared" si="1"/>
        <v>365</v>
      </c>
    </row>
    <row r="37" spans="1:19" x14ac:dyDescent="0.2">
      <c r="B37" s="19" t="s">
        <v>38</v>
      </c>
      <c r="C37" s="20"/>
      <c r="D37" s="20"/>
      <c r="E37" s="127">
        <f>(52*2)/12</f>
        <v>8.6666666666666661</v>
      </c>
      <c r="F37" s="127">
        <f t="shared" ref="F37:P37" si="2">(52*2)/12</f>
        <v>8.6666666666666661</v>
      </c>
      <c r="G37" s="127">
        <f t="shared" si="2"/>
        <v>8.6666666666666661</v>
      </c>
      <c r="H37" s="127">
        <f t="shared" si="2"/>
        <v>8.6666666666666661</v>
      </c>
      <c r="I37" s="127">
        <f t="shared" si="2"/>
        <v>8.6666666666666661</v>
      </c>
      <c r="J37" s="127">
        <f t="shared" si="2"/>
        <v>8.6666666666666661</v>
      </c>
      <c r="K37" s="127">
        <f t="shared" si="2"/>
        <v>8.6666666666666661</v>
      </c>
      <c r="L37" s="127">
        <f t="shared" si="2"/>
        <v>8.6666666666666661</v>
      </c>
      <c r="M37" s="127">
        <f t="shared" si="2"/>
        <v>8.6666666666666661</v>
      </c>
      <c r="N37" s="127">
        <f t="shared" si="2"/>
        <v>8.6666666666666661</v>
      </c>
      <c r="O37" s="127">
        <f t="shared" si="2"/>
        <v>8.6666666666666661</v>
      </c>
      <c r="P37" s="127">
        <f t="shared" si="2"/>
        <v>8.6666666666666661</v>
      </c>
      <c r="Q37" s="23">
        <f t="shared" si="1"/>
        <v>104.00000000000001</v>
      </c>
    </row>
    <row r="38" spans="1:19" x14ac:dyDescent="0.2">
      <c r="B38" s="19" t="s">
        <v>39</v>
      </c>
      <c r="C38" s="20"/>
      <c r="D38" s="20"/>
      <c r="E38" s="21">
        <f>E36-E37</f>
        <v>22.333333333333336</v>
      </c>
      <c r="F38" s="21">
        <f t="shared" ref="F38:P38" si="3">F36-F37</f>
        <v>19.333333333333336</v>
      </c>
      <c r="G38" s="21">
        <f t="shared" si="3"/>
        <v>22.333333333333336</v>
      </c>
      <c r="H38" s="21">
        <f t="shared" si="3"/>
        <v>21.333333333333336</v>
      </c>
      <c r="I38" s="21">
        <f t="shared" si="3"/>
        <v>22.333333333333336</v>
      </c>
      <c r="J38" s="21">
        <f t="shared" si="3"/>
        <v>21.333333333333336</v>
      </c>
      <c r="K38" s="21">
        <f t="shared" si="3"/>
        <v>22.333333333333336</v>
      </c>
      <c r="L38" s="21">
        <f t="shared" si="3"/>
        <v>22.333333333333336</v>
      </c>
      <c r="M38" s="21">
        <f t="shared" si="3"/>
        <v>21.333333333333336</v>
      </c>
      <c r="N38" s="21">
        <f t="shared" si="3"/>
        <v>22.333333333333336</v>
      </c>
      <c r="O38" s="21">
        <f t="shared" si="3"/>
        <v>21.333333333333336</v>
      </c>
      <c r="P38" s="21">
        <f t="shared" si="3"/>
        <v>22.333333333333336</v>
      </c>
      <c r="Q38" s="23">
        <f t="shared" si="1"/>
        <v>261.00000000000006</v>
      </c>
    </row>
    <row r="39" spans="1:19" x14ac:dyDescent="0.2">
      <c r="B39" s="24" t="s">
        <v>5</v>
      </c>
      <c r="C39" s="25"/>
      <c r="D39" s="25"/>
      <c r="E39" s="21">
        <f>+E35*E36</f>
        <v>50297.5</v>
      </c>
      <c r="F39" s="21">
        <f t="shared" ref="F39:P39" si="4">+F35*F36</f>
        <v>53326</v>
      </c>
      <c r="G39" s="21">
        <f t="shared" si="4"/>
        <v>78337</v>
      </c>
      <c r="H39" s="21">
        <f t="shared" si="4"/>
        <v>88410</v>
      </c>
      <c r="I39" s="21">
        <f t="shared" si="4"/>
        <v>91496.5</v>
      </c>
      <c r="J39" s="21">
        <f t="shared" si="4"/>
        <v>97890</v>
      </c>
      <c r="K39" s="21">
        <f t="shared" si="4"/>
        <v>103121.5</v>
      </c>
      <c r="L39" s="21">
        <f t="shared" si="4"/>
        <v>99665</v>
      </c>
      <c r="M39" s="21">
        <f t="shared" si="4"/>
        <v>85170</v>
      </c>
      <c r="N39" s="21">
        <f t="shared" si="4"/>
        <v>73005</v>
      </c>
      <c r="O39" s="21">
        <f t="shared" si="4"/>
        <v>59955</v>
      </c>
      <c r="P39" s="21">
        <f t="shared" si="4"/>
        <v>54451.5</v>
      </c>
      <c r="Q39" s="26">
        <f t="shared" si="1"/>
        <v>935125</v>
      </c>
    </row>
    <row r="40" spans="1:19" ht="13.5" thickBot="1" x14ac:dyDescent="0.25">
      <c r="B40" s="6" t="s">
        <v>3</v>
      </c>
      <c r="C40" s="6"/>
      <c r="D40" s="6"/>
      <c r="E40" s="21">
        <f>+E36*24</f>
        <v>744</v>
      </c>
      <c r="F40" s="21">
        <f t="shared" ref="F40:P40" si="5">+F36*24</f>
        <v>672</v>
      </c>
      <c r="G40" s="21">
        <f t="shared" si="5"/>
        <v>744</v>
      </c>
      <c r="H40" s="21">
        <f t="shared" si="5"/>
        <v>720</v>
      </c>
      <c r="I40" s="21">
        <f t="shared" si="5"/>
        <v>744</v>
      </c>
      <c r="J40" s="21">
        <f t="shared" si="5"/>
        <v>720</v>
      </c>
      <c r="K40" s="21">
        <f t="shared" si="5"/>
        <v>744</v>
      </c>
      <c r="L40" s="21">
        <f t="shared" si="5"/>
        <v>744</v>
      </c>
      <c r="M40" s="21">
        <f t="shared" si="5"/>
        <v>720</v>
      </c>
      <c r="N40" s="21">
        <f t="shared" si="5"/>
        <v>744</v>
      </c>
      <c r="O40" s="21">
        <f t="shared" si="5"/>
        <v>720</v>
      </c>
      <c r="P40" s="21">
        <f t="shared" si="5"/>
        <v>744</v>
      </c>
      <c r="Q40" s="27">
        <f t="shared" si="1"/>
        <v>8760</v>
      </c>
    </row>
    <row r="41" spans="1:19" ht="13.5" thickBot="1" x14ac:dyDescent="0.25">
      <c r="B41" s="6" t="s">
        <v>51</v>
      </c>
      <c r="C41" s="6"/>
      <c r="D41" s="6"/>
      <c r="E41" s="1">
        <v>500</v>
      </c>
      <c r="F41" s="28">
        <f t="shared" ref="F41:Q41" si="6">+E41</f>
        <v>500</v>
      </c>
      <c r="G41" s="28">
        <f t="shared" si="6"/>
        <v>500</v>
      </c>
      <c r="H41" s="28">
        <f t="shared" si="6"/>
        <v>500</v>
      </c>
      <c r="I41" s="28">
        <f t="shared" si="6"/>
        <v>500</v>
      </c>
      <c r="J41" s="28">
        <f t="shared" si="6"/>
        <v>500</v>
      </c>
      <c r="K41" s="28">
        <f t="shared" si="6"/>
        <v>500</v>
      </c>
      <c r="L41" s="28">
        <f t="shared" si="6"/>
        <v>500</v>
      </c>
      <c r="M41" s="28">
        <f t="shared" si="6"/>
        <v>500</v>
      </c>
      <c r="N41" s="28">
        <f t="shared" si="6"/>
        <v>500</v>
      </c>
      <c r="O41" s="28">
        <f t="shared" si="6"/>
        <v>500</v>
      </c>
      <c r="P41" s="28">
        <f t="shared" si="6"/>
        <v>500</v>
      </c>
      <c r="Q41" s="29">
        <f t="shared" si="6"/>
        <v>500</v>
      </c>
    </row>
    <row r="42" spans="1:19" x14ac:dyDescent="0.2">
      <c r="B42" s="6" t="s">
        <v>4</v>
      </c>
      <c r="C42" s="6"/>
      <c r="D42" s="6"/>
      <c r="E42" s="30">
        <f t="shared" ref="E42:P42" si="7">IF(ISERROR(E39/(E40*E$41)),0,E39/(E40*E$41))</f>
        <v>0.13520833333333335</v>
      </c>
      <c r="F42" s="30">
        <f t="shared" si="7"/>
        <v>0.15870833333333334</v>
      </c>
      <c r="G42" s="30">
        <f t="shared" si="7"/>
        <v>0.21058333333333334</v>
      </c>
      <c r="H42" s="30">
        <f t="shared" si="7"/>
        <v>0.24558333333333332</v>
      </c>
      <c r="I42" s="30">
        <f t="shared" si="7"/>
        <v>0.24595833333333333</v>
      </c>
      <c r="J42" s="30">
        <f t="shared" si="7"/>
        <v>0.27191666666666664</v>
      </c>
      <c r="K42" s="30">
        <f t="shared" si="7"/>
        <v>0.27720833333333333</v>
      </c>
      <c r="L42" s="30">
        <f t="shared" si="7"/>
        <v>0.26791666666666669</v>
      </c>
      <c r="M42" s="30">
        <f t="shared" si="7"/>
        <v>0.23658333333333334</v>
      </c>
      <c r="N42" s="30">
        <f t="shared" si="7"/>
        <v>0.19625000000000001</v>
      </c>
      <c r="O42" s="30">
        <f t="shared" si="7"/>
        <v>0.16654166666666667</v>
      </c>
      <c r="P42" s="30">
        <f t="shared" si="7"/>
        <v>0.14637500000000001</v>
      </c>
      <c r="Q42" s="31">
        <f>IF(ISERROR(Q39/(Q40*Q$41)),0,Q39/(Q40*Q$41))</f>
        <v>0.21349885844748859</v>
      </c>
    </row>
    <row r="43" spans="1:19" x14ac:dyDescent="0.2">
      <c r="B43" s="6" t="s">
        <v>24</v>
      </c>
      <c r="C43" s="6"/>
      <c r="D43" s="6"/>
      <c r="E43" s="32">
        <f>$B$10</f>
        <v>0.14499999999999999</v>
      </c>
      <c r="F43" s="32">
        <f t="shared" ref="F43:P43" si="8">$B$10</f>
        <v>0.14499999999999999</v>
      </c>
      <c r="G43" s="32">
        <f t="shared" si="8"/>
        <v>0.14499999999999999</v>
      </c>
      <c r="H43" s="32">
        <f t="shared" si="8"/>
        <v>0.14499999999999999</v>
      </c>
      <c r="I43" s="32">
        <f t="shared" si="8"/>
        <v>0.14499999999999999</v>
      </c>
      <c r="J43" s="32">
        <f t="shared" si="8"/>
        <v>0.14499999999999999</v>
      </c>
      <c r="K43" s="32">
        <f t="shared" si="8"/>
        <v>0.14499999999999999</v>
      </c>
      <c r="L43" s="32">
        <f t="shared" si="8"/>
        <v>0.14499999999999999</v>
      </c>
      <c r="M43" s="32">
        <f t="shared" si="8"/>
        <v>0.14499999999999999</v>
      </c>
      <c r="N43" s="32">
        <f t="shared" si="8"/>
        <v>0.14499999999999999</v>
      </c>
      <c r="O43" s="32">
        <f t="shared" si="8"/>
        <v>0.14499999999999999</v>
      </c>
      <c r="P43" s="32">
        <f t="shared" si="8"/>
        <v>0.14499999999999999</v>
      </c>
      <c r="Q43" s="33"/>
    </row>
    <row r="44" spans="1:19" ht="13.5" thickBot="1" x14ac:dyDescent="0.25">
      <c r="B44" s="34" t="s">
        <v>33</v>
      </c>
      <c r="C44" s="35"/>
      <c r="D44" s="35"/>
      <c r="E44" s="36">
        <f>SUM(E60,E81)</f>
        <v>6159.5154166666662</v>
      </c>
      <c r="F44" s="36">
        <f t="shared" ref="F44:P44" si="9">SUM(F60,F81)</f>
        <v>6550.2082499999997</v>
      </c>
      <c r="G44" s="36">
        <f t="shared" si="9"/>
        <v>10393.1505</v>
      </c>
      <c r="H44" s="36">
        <f t="shared" si="9"/>
        <v>11858.46975</v>
      </c>
      <c r="I44" s="36">
        <f t="shared" si="9"/>
        <v>17964.586500000001</v>
      </c>
      <c r="J44" s="36">
        <f t="shared" si="9"/>
        <v>19458.816333333332</v>
      </c>
      <c r="K44" s="36">
        <f t="shared" si="9"/>
        <v>20437.899833333333</v>
      </c>
      <c r="L44" s="36">
        <f t="shared" si="9"/>
        <v>19815.623875000005</v>
      </c>
      <c r="M44" s="36">
        <f t="shared" si="9"/>
        <v>16802.829583333332</v>
      </c>
      <c r="N44" s="36">
        <f t="shared" si="9"/>
        <v>9648.4208333333354</v>
      </c>
      <c r="O44" s="36">
        <f t="shared" si="9"/>
        <v>7179.3559999999998</v>
      </c>
      <c r="P44" s="36">
        <f t="shared" si="9"/>
        <v>6559.7734166666669</v>
      </c>
      <c r="Q44" s="36">
        <f>SUM(E44:P44)</f>
        <v>152828.65029166668</v>
      </c>
    </row>
    <row r="45" spans="1:19" ht="9" customHeight="1" thickTop="1" thickBot="1" x14ac:dyDescent="0.25">
      <c r="B45" s="37"/>
      <c r="C45" s="37"/>
      <c r="D45" s="37"/>
      <c r="E45" s="38"/>
      <c r="F45" s="38"/>
      <c r="G45" s="38"/>
      <c r="H45" s="38"/>
      <c r="I45" s="38"/>
      <c r="J45" s="38"/>
      <c r="K45" s="38"/>
      <c r="L45" s="38"/>
      <c r="M45" s="38"/>
      <c r="N45" s="38"/>
      <c r="O45" s="38"/>
      <c r="P45" s="38"/>
      <c r="Q45" s="39"/>
      <c r="S45" s="40"/>
    </row>
    <row r="46" spans="1:19" ht="18.95" customHeight="1" thickTop="1" thickBot="1" x14ac:dyDescent="0.25">
      <c r="B46" s="119" t="s">
        <v>48</v>
      </c>
      <c r="C46" s="122"/>
      <c r="D46" s="122"/>
      <c r="E46" s="123">
        <f>E89</f>
        <v>7083.4427291666652</v>
      </c>
      <c r="F46" s="123">
        <f t="shared" ref="F46:P46" si="10">F89</f>
        <v>7532.7394874999991</v>
      </c>
      <c r="G46" s="123">
        <f t="shared" si="10"/>
        <v>11952.123075</v>
      </c>
      <c r="H46" s="123">
        <f t="shared" si="10"/>
        <v>13637.240212499999</v>
      </c>
      <c r="I46" s="123">
        <f t="shared" si="10"/>
        <v>20659.274474999998</v>
      </c>
      <c r="J46" s="123">
        <f t="shared" si="10"/>
        <v>22377.638783333332</v>
      </c>
      <c r="K46" s="123">
        <f t="shared" si="10"/>
        <v>23503.584808333329</v>
      </c>
      <c r="L46" s="123">
        <f t="shared" si="10"/>
        <v>22787.967456250004</v>
      </c>
      <c r="M46" s="123">
        <f t="shared" si="10"/>
        <v>19323.25402083333</v>
      </c>
      <c r="N46" s="123">
        <f t="shared" si="10"/>
        <v>11095.683958333335</v>
      </c>
      <c r="O46" s="123">
        <f t="shared" si="10"/>
        <v>8256.259399999999</v>
      </c>
      <c r="P46" s="123">
        <f t="shared" si="10"/>
        <v>7543.739429166666</v>
      </c>
      <c r="Q46" s="124">
        <f>SUM(E46:P46)</f>
        <v>175752.94783541665</v>
      </c>
    </row>
    <row r="47" spans="1:19" ht="18" customHeight="1" thickTop="1" x14ac:dyDescent="0.2">
      <c r="B47" s="37"/>
      <c r="C47" s="37"/>
      <c r="D47" s="37"/>
      <c r="E47" s="41"/>
      <c r="F47" s="41"/>
      <c r="G47" s="41"/>
      <c r="H47" s="41"/>
      <c r="I47" s="41"/>
      <c r="J47" s="41"/>
      <c r="K47" s="41"/>
      <c r="L47" s="41"/>
      <c r="M47" s="41"/>
      <c r="N47" s="41"/>
      <c r="O47" s="41"/>
      <c r="P47" s="41"/>
      <c r="Q47" s="33"/>
    </row>
    <row r="48" spans="1:19" ht="21.75" customHeight="1" x14ac:dyDescent="0.2">
      <c r="A48" s="234" t="s">
        <v>43</v>
      </c>
      <c r="B48" s="234"/>
      <c r="C48" s="234"/>
      <c r="D48" s="234"/>
      <c r="E48" s="234"/>
      <c r="F48" s="234"/>
      <c r="G48" s="234"/>
      <c r="H48" s="234"/>
      <c r="I48" s="234"/>
      <c r="J48" s="234"/>
      <c r="K48" s="234"/>
      <c r="L48" s="234"/>
      <c r="M48" s="234"/>
      <c r="N48" s="234"/>
      <c r="O48" s="234"/>
      <c r="P48" s="234"/>
      <c r="Q48" s="234"/>
    </row>
    <row r="49" spans="1:17" ht="25.5" customHeight="1" x14ac:dyDescent="0.2">
      <c r="A49" s="228" t="s">
        <v>44</v>
      </c>
      <c r="B49" s="228"/>
      <c r="C49" s="228"/>
      <c r="D49" s="228"/>
      <c r="E49" s="228"/>
      <c r="F49" s="228"/>
      <c r="G49" s="228"/>
      <c r="H49" s="228"/>
      <c r="I49" s="228"/>
      <c r="J49" s="228"/>
      <c r="K49" s="228"/>
      <c r="L49" s="228"/>
      <c r="M49" s="228"/>
      <c r="N49" s="228"/>
      <c r="O49" s="228"/>
      <c r="P49" s="228"/>
      <c r="Q49" s="228"/>
    </row>
    <row r="50" spans="1:17" x14ac:dyDescent="0.2">
      <c r="A50" s="42"/>
      <c r="B50" s="43"/>
      <c r="C50" s="43"/>
      <c r="D50" s="42"/>
      <c r="E50" s="42"/>
      <c r="F50" s="42"/>
      <c r="G50" s="42"/>
      <c r="H50" s="42"/>
      <c r="I50" s="42"/>
      <c r="J50" s="42"/>
      <c r="K50" s="42"/>
      <c r="L50" s="42"/>
      <c r="M50" s="42"/>
      <c r="N50" s="42"/>
      <c r="O50" s="42"/>
      <c r="P50" s="42"/>
      <c r="Q50" s="42"/>
    </row>
    <row r="51" spans="1:17" ht="33.75" customHeight="1" x14ac:dyDescent="0.3">
      <c r="A51" s="42"/>
      <c r="B51" s="42"/>
      <c r="C51" s="42"/>
      <c r="D51" s="42"/>
      <c r="E51" s="235" t="s">
        <v>25</v>
      </c>
      <c r="F51" s="235"/>
      <c r="G51" s="235"/>
      <c r="H51" s="235"/>
      <c r="I51" s="235"/>
      <c r="J51" s="235"/>
      <c r="K51" s="235"/>
      <c r="L51" s="235"/>
      <c r="M51" s="235"/>
      <c r="N51" s="235"/>
      <c r="O51" s="235"/>
      <c r="P51" s="235"/>
      <c r="Q51" s="42"/>
    </row>
    <row r="52" spans="1:17" ht="27.75" customHeight="1" thickBot="1" x14ac:dyDescent="0.25">
      <c r="A52" s="44"/>
      <c r="B52" s="44"/>
      <c r="C52" s="44"/>
      <c r="D52" s="44"/>
      <c r="E52" s="45" t="s">
        <v>7</v>
      </c>
      <c r="F52" s="45" t="s">
        <v>8</v>
      </c>
      <c r="G52" s="45" t="s">
        <v>9</v>
      </c>
      <c r="H52" s="45" t="s">
        <v>10</v>
      </c>
      <c r="I52" s="45" t="s">
        <v>11</v>
      </c>
      <c r="J52" s="45" t="s">
        <v>12</v>
      </c>
      <c r="K52" s="45" t="s">
        <v>13</v>
      </c>
      <c r="L52" s="45" t="s">
        <v>14</v>
      </c>
      <c r="M52" s="45" t="s">
        <v>15</v>
      </c>
      <c r="N52" s="45" t="s">
        <v>16</v>
      </c>
      <c r="O52" s="45" t="s">
        <v>17</v>
      </c>
      <c r="P52" s="45" t="s">
        <v>18</v>
      </c>
      <c r="Q52" s="44"/>
    </row>
    <row r="53" spans="1:17" ht="11.25" customHeight="1" x14ac:dyDescent="0.2">
      <c r="A53" s="44"/>
      <c r="C53" s="46" t="s">
        <v>23</v>
      </c>
      <c r="E53" s="44"/>
      <c r="F53" s="44"/>
      <c r="G53" s="44"/>
      <c r="H53" s="44"/>
      <c r="I53" s="44"/>
      <c r="J53" s="44"/>
      <c r="K53" s="44"/>
      <c r="L53" s="44"/>
      <c r="M53" s="44"/>
      <c r="N53" s="44"/>
      <c r="O53" s="44"/>
      <c r="P53" s="44"/>
      <c r="Q53" s="44"/>
    </row>
    <row r="54" spans="1:17" ht="22.5" customHeight="1" x14ac:dyDescent="0.2">
      <c r="C54" s="79"/>
      <c r="D54" s="72" t="s">
        <v>21</v>
      </c>
      <c r="E54" s="128">
        <f t="shared" ref="E54:P54" si="11">(SUM(E9:E18)+SUM(E29:E32))*$E$38+(SUM(E9:E32)*E37)</f>
        <v>19868.333333333332</v>
      </c>
      <c r="F54" s="128">
        <f t="shared" si="11"/>
        <v>23373.166666666664</v>
      </c>
      <c r="G54" s="128">
        <f t="shared" si="11"/>
        <v>27361.166666666664</v>
      </c>
      <c r="H54" s="128">
        <f t="shared" si="11"/>
        <v>31112.833333333332</v>
      </c>
      <c r="I54" s="128">
        <f t="shared" si="11"/>
        <v>32525.333333333332</v>
      </c>
      <c r="J54" s="128">
        <f t="shared" si="11"/>
        <v>35158</v>
      </c>
      <c r="K54" s="128">
        <f t="shared" si="11"/>
        <v>35596.666666666664</v>
      </c>
      <c r="L54" s="128">
        <f t="shared" si="11"/>
        <v>34507.5</v>
      </c>
      <c r="M54" s="128">
        <f t="shared" si="11"/>
        <v>30109.833333333332</v>
      </c>
      <c r="N54" s="128">
        <f t="shared" si="11"/>
        <v>25356.833333333336</v>
      </c>
      <c r="O54" s="128">
        <f t="shared" si="11"/>
        <v>26008</v>
      </c>
      <c r="P54" s="128">
        <f t="shared" si="11"/>
        <v>22101.666666666664</v>
      </c>
    </row>
    <row r="55" spans="1:17" ht="12" customHeight="1" x14ac:dyDescent="0.2">
      <c r="A55" s="44"/>
      <c r="C55" s="73"/>
      <c r="D55" s="74" t="s">
        <v>20</v>
      </c>
      <c r="E55" s="129">
        <f>(SUM(E19:E21))*E38</f>
        <v>17531.666666666668</v>
      </c>
      <c r="F55" s="129">
        <f t="shared" ref="F55:P55" si="12">(SUM(F19:F21))*F38</f>
        <v>16626.666666666668</v>
      </c>
      <c r="G55" s="129">
        <f t="shared" si="12"/>
        <v>20680.666666666668</v>
      </c>
      <c r="H55" s="129">
        <f t="shared" si="12"/>
        <v>21461.333333333336</v>
      </c>
      <c r="I55" s="129">
        <f t="shared" si="12"/>
        <v>21786.166666666668</v>
      </c>
      <c r="J55" s="129">
        <f t="shared" si="12"/>
        <v>21930.666666666668</v>
      </c>
      <c r="K55" s="129">
        <f t="shared" si="12"/>
        <v>25024.500000000004</v>
      </c>
      <c r="L55" s="129">
        <f t="shared" si="12"/>
        <v>23651.000000000004</v>
      </c>
      <c r="M55" s="129">
        <f t="shared" si="12"/>
        <v>20533.333333333336</v>
      </c>
      <c r="N55" s="129">
        <f t="shared" si="12"/>
        <v>20200.500000000004</v>
      </c>
      <c r="O55" s="129">
        <f t="shared" si="12"/>
        <v>20320.000000000004</v>
      </c>
      <c r="P55" s="129">
        <f t="shared" si="12"/>
        <v>19664.500000000004</v>
      </c>
      <c r="Q55" s="44"/>
    </row>
    <row r="56" spans="1:17" ht="12" customHeight="1" x14ac:dyDescent="0.2">
      <c r="A56" s="44"/>
      <c r="C56" s="89"/>
      <c r="D56" s="75" t="s">
        <v>19</v>
      </c>
      <c r="E56" s="130">
        <f>SUM(E22:E28)*E38</f>
        <v>12897.500000000002</v>
      </c>
      <c r="F56" s="130">
        <f>SUM(F22:F28)*F38</f>
        <v>14248.666666666668</v>
      </c>
      <c r="G56" s="130">
        <f>SUM(G22:G28)*G38</f>
        <v>30295.166666666672</v>
      </c>
      <c r="H56" s="130">
        <f>SUM(H22:H28)*H38</f>
        <v>36085.333333333336</v>
      </c>
      <c r="I56" s="130">
        <f t="shared" ref="I56:O56" si="13">SUM(I22:I28)*I38</f>
        <v>37185.000000000007</v>
      </c>
      <c r="J56" s="130">
        <f t="shared" si="13"/>
        <v>41109.333333333336</v>
      </c>
      <c r="K56" s="130">
        <f t="shared" si="13"/>
        <v>42500.333333333336</v>
      </c>
      <c r="L56" s="130">
        <f t="shared" si="13"/>
        <v>41506.500000000007</v>
      </c>
      <c r="M56" s="130">
        <f t="shared" si="13"/>
        <v>34773.333333333336</v>
      </c>
      <c r="N56" s="130">
        <f t="shared" si="13"/>
        <v>27447.666666666668</v>
      </c>
      <c r="O56" s="130">
        <f t="shared" si="13"/>
        <v>14016.000000000002</v>
      </c>
      <c r="P56" s="130">
        <f>SUM(P22:P25)*P38</f>
        <v>12685.333333333334</v>
      </c>
      <c r="Q56" s="126"/>
    </row>
    <row r="57" spans="1:17" x14ac:dyDescent="0.2">
      <c r="A57" s="44"/>
      <c r="C57" s="47"/>
      <c r="E57" s="48"/>
      <c r="F57" s="48"/>
      <c r="G57" s="48"/>
      <c r="H57" s="48"/>
      <c r="I57" s="48"/>
      <c r="J57" s="48"/>
      <c r="K57" s="48"/>
      <c r="L57" s="48"/>
      <c r="M57" s="48"/>
      <c r="N57" s="48"/>
      <c r="O57" s="48"/>
      <c r="P57" s="48"/>
      <c r="Q57" s="44"/>
    </row>
    <row r="58" spans="1:17" ht="13.5" customHeight="1" x14ac:dyDescent="0.2">
      <c r="A58" s="44"/>
      <c r="C58" s="93" t="s">
        <v>27</v>
      </c>
      <c r="D58" s="72"/>
      <c r="E58" s="131">
        <f t="shared" ref="E58:P58" si="14">(E37/E36)*E39</f>
        <v>14061.666666666666</v>
      </c>
      <c r="F58" s="131">
        <f t="shared" si="14"/>
        <v>16505.666666666664</v>
      </c>
      <c r="G58" s="131">
        <f t="shared" si="14"/>
        <v>21900.666666666664</v>
      </c>
      <c r="H58" s="131">
        <f t="shared" si="14"/>
        <v>25540.666666666664</v>
      </c>
      <c r="I58" s="131">
        <f t="shared" si="14"/>
        <v>25579.666666666664</v>
      </c>
      <c r="J58" s="131">
        <f t="shared" si="14"/>
        <v>28279.333333333332</v>
      </c>
      <c r="K58" s="131">
        <f t="shared" si="14"/>
        <v>28829.666666666664</v>
      </c>
      <c r="L58" s="131">
        <f t="shared" si="14"/>
        <v>27863.333333333332</v>
      </c>
      <c r="M58" s="131">
        <f t="shared" si="14"/>
        <v>24604.666666666664</v>
      </c>
      <c r="N58" s="131">
        <f t="shared" si="14"/>
        <v>20409.999999999996</v>
      </c>
      <c r="O58" s="131">
        <f t="shared" si="14"/>
        <v>17320.333333333332</v>
      </c>
      <c r="P58" s="131">
        <f t="shared" si="14"/>
        <v>15222.999999999998</v>
      </c>
      <c r="Q58" s="44"/>
    </row>
    <row r="59" spans="1:17" ht="13.5" customHeight="1" x14ac:dyDescent="0.2">
      <c r="A59" s="44"/>
      <c r="C59" s="94" t="s">
        <v>28</v>
      </c>
      <c r="D59" s="74"/>
      <c r="E59" s="95">
        <v>0.5</v>
      </c>
      <c r="F59" s="95">
        <v>0.5</v>
      </c>
      <c r="G59" s="95">
        <v>0.5</v>
      </c>
      <c r="H59" s="95">
        <v>0.5</v>
      </c>
      <c r="I59" s="95">
        <v>0.5</v>
      </c>
      <c r="J59" s="95">
        <v>0.5</v>
      </c>
      <c r="K59" s="95">
        <v>0.5</v>
      </c>
      <c r="L59" s="95">
        <v>0.5</v>
      </c>
      <c r="M59" s="95">
        <v>0.5</v>
      </c>
      <c r="N59" s="95">
        <v>0.5</v>
      </c>
      <c r="O59" s="95">
        <v>0.5</v>
      </c>
      <c r="P59" s="95">
        <v>0.5</v>
      </c>
      <c r="Q59" s="44"/>
    </row>
    <row r="60" spans="1:17" ht="13.5" customHeight="1" x14ac:dyDescent="0.2">
      <c r="A60" s="44"/>
      <c r="C60" s="96" t="s">
        <v>29</v>
      </c>
      <c r="D60" s="75"/>
      <c r="E60" s="97">
        <f t="shared" ref="E60:P60" si="15">E43*E58*E59</f>
        <v>1019.4708333333332</v>
      </c>
      <c r="F60" s="97">
        <f t="shared" si="15"/>
        <v>1196.6608333333331</v>
      </c>
      <c r="G60" s="97">
        <f t="shared" si="15"/>
        <v>1587.7983333333329</v>
      </c>
      <c r="H60" s="97">
        <f t="shared" si="15"/>
        <v>1851.698333333333</v>
      </c>
      <c r="I60" s="97">
        <f t="shared" si="15"/>
        <v>1854.5258333333331</v>
      </c>
      <c r="J60" s="97">
        <f t="shared" si="15"/>
        <v>2050.2516666666666</v>
      </c>
      <c r="K60" s="97">
        <f t="shared" si="15"/>
        <v>2090.1508333333331</v>
      </c>
      <c r="L60" s="97">
        <f t="shared" si="15"/>
        <v>2020.0916666666665</v>
      </c>
      <c r="M60" s="97">
        <f t="shared" si="15"/>
        <v>1783.8383333333331</v>
      </c>
      <c r="N60" s="97">
        <f t="shared" si="15"/>
        <v>1479.7249999999997</v>
      </c>
      <c r="O60" s="97">
        <f t="shared" si="15"/>
        <v>1255.7241666666664</v>
      </c>
      <c r="P60" s="97">
        <f t="shared" si="15"/>
        <v>1103.6674999999998</v>
      </c>
      <c r="Q60" s="44"/>
    </row>
    <row r="61" spans="1:17" ht="13.5" customHeight="1" x14ac:dyDescent="0.2">
      <c r="A61" s="44"/>
      <c r="C61" s="50"/>
      <c r="E61" s="51"/>
      <c r="F61" s="51"/>
      <c r="G61" s="51"/>
      <c r="H61" s="51"/>
      <c r="I61" s="51"/>
      <c r="J61" s="51"/>
      <c r="K61" s="51"/>
      <c r="L61" s="51"/>
      <c r="M61" s="51"/>
      <c r="N61" s="51"/>
      <c r="O61" s="51"/>
      <c r="P61" s="51"/>
      <c r="Q61" s="44"/>
    </row>
    <row r="62" spans="1:17" ht="13.5" customHeight="1" x14ac:dyDescent="0.2">
      <c r="A62" s="44"/>
      <c r="C62" s="46" t="s">
        <v>36</v>
      </c>
      <c r="E62" s="51"/>
      <c r="F62" s="51"/>
      <c r="G62" s="51"/>
      <c r="H62" s="51"/>
      <c r="I62" s="51"/>
      <c r="J62" s="51"/>
      <c r="K62" s="51"/>
      <c r="L62" s="51"/>
      <c r="M62" s="51"/>
      <c r="N62" s="51"/>
      <c r="O62" s="51"/>
      <c r="P62" s="51"/>
      <c r="Q62" s="44"/>
    </row>
    <row r="63" spans="1:17" ht="13.5" customHeight="1" x14ac:dyDescent="0.2">
      <c r="A63" s="44"/>
      <c r="C63" s="79"/>
      <c r="D63" s="72" t="s">
        <v>21</v>
      </c>
      <c r="E63" s="132">
        <f>E54-E58</f>
        <v>5806.6666666666661</v>
      </c>
      <c r="F63" s="132">
        <f t="shared" ref="F63:P63" si="16">F54-F58</f>
        <v>6867.5</v>
      </c>
      <c r="G63" s="132">
        <f t="shared" si="16"/>
        <v>5460.5</v>
      </c>
      <c r="H63" s="132">
        <f t="shared" si="16"/>
        <v>5572.1666666666679</v>
      </c>
      <c r="I63" s="132">
        <f t="shared" si="16"/>
        <v>6945.6666666666679</v>
      </c>
      <c r="J63" s="132">
        <f t="shared" si="16"/>
        <v>6878.6666666666679</v>
      </c>
      <c r="K63" s="132">
        <f t="shared" si="16"/>
        <v>6767</v>
      </c>
      <c r="L63" s="132">
        <f t="shared" si="16"/>
        <v>6644.1666666666679</v>
      </c>
      <c r="M63" s="132">
        <f t="shared" si="16"/>
        <v>5505.1666666666679</v>
      </c>
      <c r="N63" s="132">
        <f t="shared" si="16"/>
        <v>4946.8333333333394</v>
      </c>
      <c r="O63" s="132">
        <f t="shared" si="16"/>
        <v>8687.6666666666679</v>
      </c>
      <c r="P63" s="132">
        <f t="shared" si="16"/>
        <v>6878.6666666666661</v>
      </c>
      <c r="Q63" s="44"/>
    </row>
    <row r="64" spans="1:17" ht="13.5" customHeight="1" x14ac:dyDescent="0.2">
      <c r="A64" s="44"/>
      <c r="C64" s="73"/>
      <c r="D64" s="74" t="s">
        <v>20</v>
      </c>
      <c r="E64" s="133">
        <f>E55</f>
        <v>17531.666666666668</v>
      </c>
      <c r="F64" s="133">
        <f t="shared" ref="F64:P65" si="17">F55</f>
        <v>16626.666666666668</v>
      </c>
      <c r="G64" s="133">
        <f t="shared" si="17"/>
        <v>20680.666666666668</v>
      </c>
      <c r="H64" s="133">
        <f t="shared" si="17"/>
        <v>21461.333333333336</v>
      </c>
      <c r="I64" s="133">
        <f t="shared" si="17"/>
        <v>21786.166666666668</v>
      </c>
      <c r="J64" s="133">
        <f t="shared" si="17"/>
        <v>21930.666666666668</v>
      </c>
      <c r="K64" s="133">
        <f t="shared" si="17"/>
        <v>25024.500000000004</v>
      </c>
      <c r="L64" s="133">
        <f t="shared" si="17"/>
        <v>23651.000000000004</v>
      </c>
      <c r="M64" s="133">
        <f t="shared" si="17"/>
        <v>20533.333333333336</v>
      </c>
      <c r="N64" s="133">
        <f t="shared" si="17"/>
        <v>20200.500000000004</v>
      </c>
      <c r="O64" s="133">
        <f t="shared" si="17"/>
        <v>20320.000000000004</v>
      </c>
      <c r="P64" s="133">
        <f t="shared" si="17"/>
        <v>19664.500000000004</v>
      </c>
      <c r="Q64" s="44"/>
    </row>
    <row r="65" spans="1:17" ht="13.5" customHeight="1" x14ac:dyDescent="0.2">
      <c r="A65" s="44"/>
      <c r="C65" s="89"/>
      <c r="D65" s="75" t="s">
        <v>19</v>
      </c>
      <c r="E65" s="134">
        <f>E56</f>
        <v>12897.500000000002</v>
      </c>
      <c r="F65" s="134">
        <f t="shared" si="17"/>
        <v>14248.666666666668</v>
      </c>
      <c r="G65" s="134">
        <f t="shared" si="17"/>
        <v>30295.166666666672</v>
      </c>
      <c r="H65" s="134">
        <f t="shared" si="17"/>
        <v>36085.333333333336</v>
      </c>
      <c r="I65" s="134">
        <f t="shared" si="17"/>
        <v>37185.000000000007</v>
      </c>
      <c r="J65" s="134">
        <f t="shared" si="17"/>
        <v>41109.333333333336</v>
      </c>
      <c r="K65" s="134">
        <f t="shared" si="17"/>
        <v>42500.333333333336</v>
      </c>
      <c r="L65" s="134">
        <f t="shared" si="17"/>
        <v>41506.500000000007</v>
      </c>
      <c r="M65" s="134">
        <f t="shared" si="17"/>
        <v>34773.333333333336</v>
      </c>
      <c r="N65" s="134">
        <f t="shared" si="17"/>
        <v>27447.666666666668</v>
      </c>
      <c r="O65" s="134">
        <f t="shared" si="17"/>
        <v>14016.000000000002</v>
      </c>
      <c r="P65" s="134">
        <f t="shared" si="17"/>
        <v>12685.333333333334</v>
      </c>
      <c r="Q65" s="44"/>
    </row>
    <row r="66" spans="1:17" ht="13.5" customHeight="1" x14ac:dyDescent="0.2">
      <c r="A66" s="44"/>
      <c r="C66" s="47"/>
      <c r="E66" s="48"/>
      <c r="F66" s="48"/>
      <c r="G66" s="48"/>
      <c r="H66" s="48"/>
      <c r="I66" s="48"/>
      <c r="J66" s="48"/>
      <c r="K66" s="48"/>
      <c r="L66" s="48"/>
      <c r="M66" s="48"/>
      <c r="N66" s="48"/>
      <c r="O66" s="48"/>
      <c r="P66" s="48"/>
      <c r="Q66" s="44"/>
    </row>
    <row r="67" spans="1:17" ht="13.5" customHeight="1" x14ac:dyDescent="0.2">
      <c r="A67" s="44"/>
      <c r="C67" s="49" t="s">
        <v>30</v>
      </c>
      <c r="E67" s="125"/>
      <c r="F67" s="125"/>
      <c r="G67" s="48"/>
      <c r="H67" s="48"/>
      <c r="I67" s="48"/>
      <c r="J67" s="48"/>
      <c r="K67" s="48"/>
      <c r="L67" s="48"/>
      <c r="M67" s="48"/>
      <c r="N67" s="48"/>
      <c r="O67" s="48"/>
      <c r="P67" s="48"/>
      <c r="Q67" s="44"/>
    </row>
    <row r="68" spans="1:17" s="53" customFormat="1" ht="13.5" customHeight="1" x14ac:dyDescent="0.2">
      <c r="A68" s="52"/>
      <c r="C68" s="98"/>
      <c r="D68" s="99" t="s">
        <v>21</v>
      </c>
      <c r="E68" s="100">
        <f>0.5</f>
        <v>0.5</v>
      </c>
      <c r="F68" s="100">
        <f t="shared" ref="F68:P68" si="18">0.5</f>
        <v>0.5</v>
      </c>
      <c r="G68" s="100">
        <f t="shared" si="18"/>
        <v>0.5</v>
      </c>
      <c r="H68" s="100">
        <f t="shared" si="18"/>
        <v>0.5</v>
      </c>
      <c r="I68" s="100">
        <f t="shared" si="18"/>
        <v>0.5</v>
      </c>
      <c r="J68" s="100">
        <f t="shared" si="18"/>
        <v>0.5</v>
      </c>
      <c r="K68" s="100">
        <f t="shared" si="18"/>
        <v>0.5</v>
      </c>
      <c r="L68" s="100">
        <f t="shared" si="18"/>
        <v>0.5</v>
      </c>
      <c r="M68" s="100">
        <f t="shared" si="18"/>
        <v>0.5</v>
      </c>
      <c r="N68" s="100">
        <f t="shared" si="18"/>
        <v>0.5</v>
      </c>
      <c r="O68" s="100">
        <f t="shared" si="18"/>
        <v>0.5</v>
      </c>
      <c r="P68" s="100">
        <f t="shared" si="18"/>
        <v>0.5</v>
      </c>
      <c r="Q68" s="52"/>
    </row>
    <row r="69" spans="1:17" s="53" customFormat="1" ht="13.5" customHeight="1" x14ac:dyDescent="0.2">
      <c r="A69" s="52"/>
      <c r="C69" s="101"/>
      <c r="D69" s="102" t="s">
        <v>20</v>
      </c>
      <c r="E69" s="103">
        <v>0.9</v>
      </c>
      <c r="F69" s="103">
        <v>0.9</v>
      </c>
      <c r="G69" s="103">
        <v>0.9</v>
      </c>
      <c r="H69" s="103">
        <v>0.9</v>
      </c>
      <c r="I69" s="103">
        <v>1.1000000000000001</v>
      </c>
      <c r="J69" s="103">
        <v>1.1000000000000001</v>
      </c>
      <c r="K69" s="103">
        <v>1.1000000000000001</v>
      </c>
      <c r="L69" s="103">
        <v>1.1000000000000001</v>
      </c>
      <c r="M69" s="103">
        <v>1.1000000000000001</v>
      </c>
      <c r="N69" s="103">
        <v>0.9</v>
      </c>
      <c r="O69" s="103">
        <v>0.9</v>
      </c>
      <c r="P69" s="103">
        <v>0.9</v>
      </c>
      <c r="Q69" s="52"/>
    </row>
    <row r="70" spans="1:17" s="53" customFormat="1" ht="13.5" customHeight="1" x14ac:dyDescent="0.2">
      <c r="A70" s="52"/>
      <c r="C70" s="104"/>
      <c r="D70" s="105" t="s">
        <v>19</v>
      </c>
      <c r="E70" s="106">
        <v>1.3</v>
      </c>
      <c r="F70" s="106">
        <v>1.3</v>
      </c>
      <c r="G70" s="106">
        <v>1.3</v>
      </c>
      <c r="H70" s="106">
        <v>1.3</v>
      </c>
      <c r="I70" s="106">
        <v>2.25</v>
      </c>
      <c r="J70" s="106">
        <v>2.25</v>
      </c>
      <c r="K70" s="106">
        <v>2.25</v>
      </c>
      <c r="L70" s="106">
        <v>2.25</v>
      </c>
      <c r="M70" s="106">
        <v>2.25</v>
      </c>
      <c r="N70" s="106">
        <v>1.3</v>
      </c>
      <c r="O70" s="106">
        <v>1.3</v>
      </c>
      <c r="P70" s="106">
        <v>1.3</v>
      </c>
      <c r="Q70" s="52"/>
    </row>
    <row r="71" spans="1:17" s="55" customFormat="1" ht="13.5" customHeight="1" x14ac:dyDescent="0.2">
      <c r="A71" s="54"/>
      <c r="C71" s="56" t="s">
        <v>45</v>
      </c>
      <c r="E71" s="57"/>
      <c r="F71" s="57"/>
      <c r="G71" s="57"/>
      <c r="H71" s="57"/>
      <c r="I71" s="57"/>
      <c r="J71" s="57"/>
      <c r="K71" s="57"/>
      <c r="L71" s="57"/>
      <c r="M71" s="57"/>
      <c r="N71" s="57"/>
      <c r="O71" s="57"/>
      <c r="P71" s="57"/>
      <c r="Q71" s="54"/>
    </row>
    <row r="72" spans="1:17" s="59" customFormat="1" ht="13.5" customHeight="1" x14ac:dyDescent="0.2">
      <c r="A72" s="58"/>
      <c r="C72" s="107"/>
      <c r="D72" s="108" t="s">
        <v>21</v>
      </c>
      <c r="E72" s="109">
        <f>$E$43*E68</f>
        <v>7.2499999999999995E-2</v>
      </c>
      <c r="F72" s="109">
        <f t="shared" ref="F72:P72" si="19">$E$43*F68</f>
        <v>7.2499999999999995E-2</v>
      </c>
      <c r="G72" s="109">
        <f t="shared" si="19"/>
        <v>7.2499999999999995E-2</v>
      </c>
      <c r="H72" s="109">
        <f t="shared" si="19"/>
        <v>7.2499999999999995E-2</v>
      </c>
      <c r="I72" s="109">
        <f t="shared" si="19"/>
        <v>7.2499999999999995E-2</v>
      </c>
      <c r="J72" s="109">
        <f t="shared" si="19"/>
        <v>7.2499999999999995E-2</v>
      </c>
      <c r="K72" s="109">
        <f t="shared" si="19"/>
        <v>7.2499999999999995E-2</v>
      </c>
      <c r="L72" s="109">
        <f t="shared" si="19"/>
        <v>7.2499999999999995E-2</v>
      </c>
      <c r="M72" s="109">
        <f t="shared" si="19"/>
        <v>7.2499999999999995E-2</v>
      </c>
      <c r="N72" s="109">
        <f t="shared" si="19"/>
        <v>7.2499999999999995E-2</v>
      </c>
      <c r="O72" s="109">
        <f t="shared" si="19"/>
        <v>7.2499999999999995E-2</v>
      </c>
      <c r="P72" s="109">
        <f t="shared" si="19"/>
        <v>7.2499999999999995E-2</v>
      </c>
      <c r="Q72" s="58"/>
    </row>
    <row r="73" spans="1:17" s="59" customFormat="1" ht="13.5" customHeight="1" x14ac:dyDescent="0.2">
      <c r="A73" s="58"/>
      <c r="C73" s="110"/>
      <c r="D73" s="111" t="s">
        <v>20</v>
      </c>
      <c r="E73" s="112">
        <f t="shared" ref="E73:P74" si="20">$E$43*E69</f>
        <v>0.1305</v>
      </c>
      <c r="F73" s="112">
        <f t="shared" si="20"/>
        <v>0.1305</v>
      </c>
      <c r="G73" s="112">
        <f t="shared" si="20"/>
        <v>0.1305</v>
      </c>
      <c r="H73" s="112">
        <f t="shared" si="20"/>
        <v>0.1305</v>
      </c>
      <c r="I73" s="112">
        <f t="shared" si="20"/>
        <v>0.1595</v>
      </c>
      <c r="J73" s="112">
        <f t="shared" si="20"/>
        <v>0.1595</v>
      </c>
      <c r="K73" s="112">
        <f t="shared" si="20"/>
        <v>0.1595</v>
      </c>
      <c r="L73" s="112">
        <f t="shared" si="20"/>
        <v>0.1595</v>
      </c>
      <c r="M73" s="112">
        <f t="shared" si="20"/>
        <v>0.1595</v>
      </c>
      <c r="N73" s="112">
        <f t="shared" si="20"/>
        <v>0.1305</v>
      </c>
      <c r="O73" s="112">
        <f t="shared" si="20"/>
        <v>0.1305</v>
      </c>
      <c r="P73" s="112">
        <f t="shared" si="20"/>
        <v>0.1305</v>
      </c>
      <c r="Q73" s="58"/>
    </row>
    <row r="74" spans="1:17" s="59" customFormat="1" ht="13.5" customHeight="1" x14ac:dyDescent="0.2">
      <c r="A74" s="58"/>
      <c r="C74" s="113"/>
      <c r="D74" s="114" t="s">
        <v>19</v>
      </c>
      <c r="E74" s="115">
        <f t="shared" si="20"/>
        <v>0.1885</v>
      </c>
      <c r="F74" s="115">
        <f t="shared" si="20"/>
        <v>0.1885</v>
      </c>
      <c r="G74" s="115">
        <f t="shared" si="20"/>
        <v>0.1885</v>
      </c>
      <c r="H74" s="115">
        <f t="shared" si="20"/>
        <v>0.1885</v>
      </c>
      <c r="I74" s="115">
        <f t="shared" si="20"/>
        <v>0.32624999999999998</v>
      </c>
      <c r="J74" s="115">
        <f t="shared" si="20"/>
        <v>0.32624999999999998</v>
      </c>
      <c r="K74" s="115">
        <f t="shared" si="20"/>
        <v>0.32624999999999998</v>
      </c>
      <c r="L74" s="115">
        <f t="shared" si="20"/>
        <v>0.32624999999999998</v>
      </c>
      <c r="M74" s="115">
        <f t="shared" si="20"/>
        <v>0.32624999999999998</v>
      </c>
      <c r="N74" s="115">
        <f t="shared" si="20"/>
        <v>0.1885</v>
      </c>
      <c r="O74" s="115">
        <f t="shared" si="20"/>
        <v>0.1885</v>
      </c>
      <c r="P74" s="115">
        <f t="shared" si="20"/>
        <v>0.1885</v>
      </c>
      <c r="Q74" s="58"/>
    </row>
    <row r="75" spans="1:17" s="63" customFormat="1" x14ac:dyDescent="0.2">
      <c r="A75" s="62"/>
      <c r="C75" s="64" t="s">
        <v>46</v>
      </c>
      <c r="E75" s="65"/>
      <c r="F75" s="65"/>
      <c r="G75" s="65"/>
      <c r="H75" s="65"/>
      <c r="I75" s="65"/>
      <c r="J75" s="65"/>
      <c r="K75" s="65"/>
      <c r="L75" s="65"/>
      <c r="M75" s="65"/>
      <c r="N75" s="65"/>
      <c r="O75" s="65"/>
      <c r="P75" s="65"/>
      <c r="Q75" s="62"/>
    </row>
    <row r="76" spans="1:17" s="59" customFormat="1" x14ac:dyDescent="0.2">
      <c r="A76" s="58"/>
      <c r="C76" s="60"/>
      <c r="D76" s="59" t="s">
        <v>50</v>
      </c>
      <c r="E76" s="61">
        <f>$E$43*E59</f>
        <v>7.2499999999999995E-2</v>
      </c>
      <c r="F76" s="61">
        <f t="shared" ref="F76:P76" si="21">$E$43*F59</f>
        <v>7.2499999999999995E-2</v>
      </c>
      <c r="G76" s="61">
        <f t="shared" si="21"/>
        <v>7.2499999999999995E-2</v>
      </c>
      <c r="H76" s="61">
        <f t="shared" si="21"/>
        <v>7.2499999999999995E-2</v>
      </c>
      <c r="I76" s="61">
        <f t="shared" si="21"/>
        <v>7.2499999999999995E-2</v>
      </c>
      <c r="J76" s="61">
        <f t="shared" si="21"/>
        <v>7.2499999999999995E-2</v>
      </c>
      <c r="K76" s="61">
        <f t="shared" si="21"/>
        <v>7.2499999999999995E-2</v>
      </c>
      <c r="L76" s="61">
        <f t="shared" si="21"/>
        <v>7.2499999999999995E-2</v>
      </c>
      <c r="M76" s="61">
        <f t="shared" si="21"/>
        <v>7.2499999999999995E-2</v>
      </c>
      <c r="N76" s="61">
        <f t="shared" si="21"/>
        <v>7.2499999999999995E-2</v>
      </c>
      <c r="O76" s="61">
        <f t="shared" si="21"/>
        <v>7.2499999999999995E-2</v>
      </c>
      <c r="P76" s="61">
        <f t="shared" si="21"/>
        <v>7.2499999999999995E-2</v>
      </c>
      <c r="Q76" s="58"/>
    </row>
    <row r="77" spans="1:17" x14ac:dyDescent="0.2">
      <c r="A77" s="44"/>
      <c r="C77" s="49" t="s">
        <v>31</v>
      </c>
      <c r="E77" s="48"/>
      <c r="F77" s="48"/>
      <c r="G77" s="48"/>
      <c r="H77" s="48"/>
      <c r="I77" s="48"/>
      <c r="J77" s="48"/>
      <c r="K77" s="48"/>
      <c r="L77" s="48"/>
      <c r="M77" s="48"/>
      <c r="N77" s="48"/>
      <c r="O77" s="48"/>
      <c r="P77" s="48"/>
      <c r="Q77" s="44"/>
    </row>
    <row r="78" spans="1:17" ht="16.5" customHeight="1" x14ac:dyDescent="0.2">
      <c r="C78" s="72"/>
      <c r="D78" s="72" t="s">
        <v>21</v>
      </c>
      <c r="E78" s="116">
        <f t="shared" ref="E78:P79" si="22">E63*E68*$E$43</f>
        <v>420.98333333333323</v>
      </c>
      <c r="F78" s="116">
        <f t="shared" si="22"/>
        <v>497.89374999999995</v>
      </c>
      <c r="G78" s="116">
        <f t="shared" si="22"/>
        <v>395.88624999999996</v>
      </c>
      <c r="H78" s="116">
        <f t="shared" si="22"/>
        <v>403.98208333333338</v>
      </c>
      <c r="I78" s="116">
        <f t="shared" si="22"/>
        <v>503.56083333333339</v>
      </c>
      <c r="J78" s="116">
        <f t="shared" si="22"/>
        <v>498.70333333333338</v>
      </c>
      <c r="K78" s="116">
        <f t="shared" si="22"/>
        <v>490.60749999999996</v>
      </c>
      <c r="L78" s="116">
        <f t="shared" si="22"/>
        <v>481.70208333333341</v>
      </c>
      <c r="M78" s="116">
        <f t="shared" si="22"/>
        <v>399.12458333333342</v>
      </c>
      <c r="N78" s="116">
        <f t="shared" si="22"/>
        <v>358.64541666666707</v>
      </c>
      <c r="O78" s="116">
        <f t="shared" si="22"/>
        <v>629.85583333333341</v>
      </c>
      <c r="P78" s="116">
        <f t="shared" si="22"/>
        <v>498.70333333333326</v>
      </c>
    </row>
    <row r="79" spans="1:17" x14ac:dyDescent="0.2">
      <c r="C79" s="74"/>
      <c r="D79" s="74" t="s">
        <v>20</v>
      </c>
      <c r="E79" s="117">
        <f t="shared" si="22"/>
        <v>2287.8825000000002</v>
      </c>
      <c r="F79" s="117">
        <f t="shared" si="22"/>
        <v>2169.7800000000002</v>
      </c>
      <c r="G79" s="117">
        <f t="shared" si="22"/>
        <v>2698.8270000000002</v>
      </c>
      <c r="H79" s="117">
        <f t="shared" si="22"/>
        <v>2800.7040000000006</v>
      </c>
      <c r="I79" s="117">
        <f t="shared" si="22"/>
        <v>3474.8935833333335</v>
      </c>
      <c r="J79" s="117">
        <f t="shared" si="22"/>
        <v>3497.9413333333337</v>
      </c>
      <c r="K79" s="117">
        <f t="shared" si="22"/>
        <v>3991.4077500000008</v>
      </c>
      <c r="L79" s="117">
        <f t="shared" si="22"/>
        <v>3772.3345000000004</v>
      </c>
      <c r="M79" s="117">
        <f t="shared" si="22"/>
        <v>3275.0666666666671</v>
      </c>
      <c r="N79" s="117">
        <f t="shared" si="22"/>
        <v>2636.1652500000005</v>
      </c>
      <c r="O79" s="117">
        <f t="shared" si="22"/>
        <v>2651.76</v>
      </c>
      <c r="P79" s="117">
        <f t="shared" si="22"/>
        <v>2566.2172500000001</v>
      </c>
    </row>
    <row r="80" spans="1:17" x14ac:dyDescent="0.2">
      <c r="C80" s="74"/>
      <c r="D80" s="74" t="s">
        <v>19</v>
      </c>
      <c r="E80" s="117">
        <f t="shared" ref="E80:P80" si="23">E43*E65*E70</f>
        <v>2431.17875</v>
      </c>
      <c r="F80" s="117">
        <f t="shared" si="23"/>
        <v>2685.8736666666668</v>
      </c>
      <c r="G80" s="117">
        <f t="shared" si="23"/>
        <v>5710.6389166666668</v>
      </c>
      <c r="H80" s="117">
        <f t="shared" si="23"/>
        <v>6802.0853333333334</v>
      </c>
      <c r="I80" s="117">
        <f t="shared" si="23"/>
        <v>12131.606250000001</v>
      </c>
      <c r="J80" s="117">
        <f t="shared" si="23"/>
        <v>13411.92</v>
      </c>
      <c r="K80" s="117">
        <f t="shared" si="23"/>
        <v>13865.733749999999</v>
      </c>
      <c r="L80" s="117">
        <f t="shared" si="23"/>
        <v>13541.495625000003</v>
      </c>
      <c r="M80" s="117">
        <f t="shared" si="23"/>
        <v>11344.8</v>
      </c>
      <c r="N80" s="117">
        <f t="shared" si="23"/>
        <v>5173.8851666666669</v>
      </c>
      <c r="O80" s="117">
        <f t="shared" si="23"/>
        <v>2642.0160000000001</v>
      </c>
      <c r="P80" s="117">
        <f t="shared" si="23"/>
        <v>2391.1853333333333</v>
      </c>
    </row>
    <row r="81" spans="3:16" s="55" customFormat="1" x14ac:dyDescent="0.2">
      <c r="C81" s="118" t="s">
        <v>32</v>
      </c>
      <c r="D81" s="120"/>
      <c r="E81" s="121">
        <f>SUM(E78:E80)</f>
        <v>5140.0445833333333</v>
      </c>
      <c r="F81" s="121">
        <f t="shared" ref="F81:P81" si="24">SUM(F78:F80)</f>
        <v>5353.5474166666663</v>
      </c>
      <c r="G81" s="121">
        <f t="shared" si="24"/>
        <v>8805.3521666666675</v>
      </c>
      <c r="H81" s="121">
        <f t="shared" si="24"/>
        <v>10006.771416666666</v>
      </c>
      <c r="I81" s="121">
        <f t="shared" si="24"/>
        <v>16110.060666666668</v>
      </c>
      <c r="J81" s="121">
        <f t="shared" si="24"/>
        <v>17408.564666666665</v>
      </c>
      <c r="K81" s="121">
        <f t="shared" si="24"/>
        <v>18347.749</v>
      </c>
      <c r="L81" s="121">
        <f t="shared" si="24"/>
        <v>17795.532208333338</v>
      </c>
      <c r="M81" s="121">
        <f t="shared" si="24"/>
        <v>15018.991249999999</v>
      </c>
      <c r="N81" s="121">
        <f t="shared" si="24"/>
        <v>8168.695833333335</v>
      </c>
      <c r="O81" s="121">
        <f t="shared" si="24"/>
        <v>5923.6318333333338</v>
      </c>
      <c r="P81" s="121">
        <f t="shared" si="24"/>
        <v>5456.1059166666673</v>
      </c>
    </row>
    <row r="84" spans="3:16" x14ac:dyDescent="0.2">
      <c r="C84" s="46" t="s">
        <v>40</v>
      </c>
      <c r="F84" s="138">
        <f>SUM(E44:P44)/Q39</f>
        <v>0.16343125281825069</v>
      </c>
      <c r="G84" s="66" t="s">
        <v>34</v>
      </c>
    </row>
    <row r="86" spans="3:16" s="55" customFormat="1" x14ac:dyDescent="0.2">
      <c r="C86" s="67" t="s">
        <v>49</v>
      </c>
    </row>
    <row r="87" spans="3:16" s="55" customFormat="1" x14ac:dyDescent="0.2">
      <c r="E87" s="68">
        <f>E81+E60</f>
        <v>6159.5154166666662</v>
      </c>
      <c r="F87" s="68">
        <f t="shared" ref="F87:P87" si="25">F81+F60</f>
        <v>6550.2082499999997</v>
      </c>
      <c r="G87" s="68">
        <f t="shared" si="25"/>
        <v>10393.1505</v>
      </c>
      <c r="H87" s="68">
        <f t="shared" si="25"/>
        <v>11858.46975</v>
      </c>
      <c r="I87" s="68">
        <f t="shared" si="25"/>
        <v>17964.586500000001</v>
      </c>
      <c r="J87" s="68">
        <f t="shared" si="25"/>
        <v>19458.816333333332</v>
      </c>
      <c r="K87" s="68">
        <f t="shared" si="25"/>
        <v>20437.899833333333</v>
      </c>
      <c r="L87" s="68">
        <f t="shared" si="25"/>
        <v>19815.623875000005</v>
      </c>
      <c r="M87" s="68">
        <f t="shared" si="25"/>
        <v>16802.829583333332</v>
      </c>
      <c r="N87" s="68">
        <f t="shared" si="25"/>
        <v>9648.4208333333354</v>
      </c>
      <c r="O87" s="68">
        <f t="shared" si="25"/>
        <v>7179.3559999999998</v>
      </c>
      <c r="P87" s="68">
        <f t="shared" si="25"/>
        <v>6559.7734166666669</v>
      </c>
    </row>
    <row r="88" spans="3:16" s="55" customFormat="1" x14ac:dyDescent="0.2"/>
    <row r="89" spans="3:16" s="69" customFormat="1" x14ac:dyDescent="0.2">
      <c r="C89" s="70" t="s">
        <v>47</v>
      </c>
      <c r="E89" s="71">
        <f>E87*1.15</f>
        <v>7083.4427291666652</v>
      </c>
      <c r="F89" s="71">
        <f t="shared" ref="F89:P89" si="26">F87*1.15</f>
        <v>7532.7394874999991</v>
      </c>
      <c r="G89" s="71">
        <f t="shared" si="26"/>
        <v>11952.123075</v>
      </c>
      <c r="H89" s="71">
        <f t="shared" si="26"/>
        <v>13637.240212499999</v>
      </c>
      <c r="I89" s="71">
        <f t="shared" si="26"/>
        <v>20659.274474999998</v>
      </c>
      <c r="J89" s="71">
        <f t="shared" si="26"/>
        <v>22377.638783333332</v>
      </c>
      <c r="K89" s="71">
        <f t="shared" si="26"/>
        <v>23503.584808333329</v>
      </c>
      <c r="L89" s="71">
        <f t="shared" si="26"/>
        <v>22787.967456250004</v>
      </c>
      <c r="M89" s="71">
        <f t="shared" si="26"/>
        <v>19323.25402083333</v>
      </c>
      <c r="N89" s="71">
        <f t="shared" si="26"/>
        <v>11095.683958333335</v>
      </c>
      <c r="O89" s="71">
        <f t="shared" si="26"/>
        <v>8256.259399999999</v>
      </c>
      <c r="P89" s="71">
        <f t="shared" si="26"/>
        <v>7543.739429166666</v>
      </c>
    </row>
    <row r="92" spans="3:16" x14ac:dyDescent="0.2">
      <c r="D92" s="2" t="s">
        <v>54</v>
      </c>
      <c r="E92" s="28">
        <f>Q39</f>
        <v>935125</v>
      </c>
    </row>
    <row r="93" spans="3:16" x14ac:dyDescent="0.2">
      <c r="D93" s="2" t="s">
        <v>52</v>
      </c>
      <c r="E93" s="137">
        <f>Q44</f>
        <v>152828.65029166668</v>
      </c>
    </row>
    <row r="94" spans="3:16" x14ac:dyDescent="0.2">
      <c r="D94" s="2" t="s">
        <v>53</v>
      </c>
      <c r="E94" s="137">
        <f>Q46</f>
        <v>175752.94783541665</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S94"/>
  <sheetViews>
    <sheetView showGridLines="0" topLeftCell="C1" zoomScaleSheetLayoutView="145" workbookViewId="0">
      <selection activeCell="N71" sqref="N71"/>
    </sheetView>
  </sheetViews>
  <sheetFormatPr defaultColWidth="8.85546875" defaultRowHeight="12.75" x14ac:dyDescent="0.2"/>
  <cols>
    <col min="1" max="1" width="1.42578125" style="2" customWidth="1"/>
    <col min="2" max="2" width="13" style="2" customWidth="1"/>
    <col min="3" max="3" width="14.85546875" style="2" customWidth="1"/>
    <col min="4" max="4" width="19" style="2" customWidth="1"/>
    <col min="5" max="17" width="14" style="2" customWidth="1"/>
    <col min="18" max="18" width="8.85546875" style="2"/>
    <col min="19" max="19" width="12.5703125" style="2" bestFit="1" customWidth="1"/>
    <col min="20" max="16384" width="8.85546875" style="2"/>
  </cols>
  <sheetData>
    <row r="1" spans="2:17" ht="19.5" thickBot="1" x14ac:dyDescent="0.35">
      <c r="B1" s="90" t="s">
        <v>22</v>
      </c>
      <c r="C1"/>
      <c r="D1"/>
      <c r="E1"/>
      <c r="F1"/>
      <c r="G1"/>
      <c r="H1"/>
      <c r="I1"/>
      <c r="J1"/>
      <c r="K1"/>
      <c r="L1"/>
      <c r="M1"/>
      <c r="N1"/>
      <c r="O1"/>
      <c r="P1"/>
      <c r="Q1"/>
    </row>
    <row r="2" spans="2:17" x14ac:dyDescent="0.2">
      <c r="B2" s="92" t="s">
        <v>26</v>
      </c>
      <c r="C2" s="91"/>
      <c r="D2" s="91"/>
      <c r="E2" s="91"/>
      <c r="F2" s="91"/>
      <c r="G2" s="91"/>
      <c r="H2" s="91"/>
      <c r="I2" s="91"/>
      <c r="J2" s="91"/>
      <c r="K2" s="91"/>
      <c r="L2" s="91"/>
      <c r="M2" s="91"/>
      <c r="N2" s="91"/>
      <c r="O2" s="91"/>
      <c r="P2" s="91"/>
      <c r="Q2" s="91"/>
    </row>
    <row r="3" spans="2:17" ht="3.75" customHeight="1" x14ac:dyDescent="0.2"/>
    <row r="4" spans="2:17" ht="12.75" customHeight="1" x14ac:dyDescent="0.2">
      <c r="B4" s="3" t="s">
        <v>35</v>
      </c>
      <c r="C4" s="4"/>
      <c r="D4" s="4"/>
      <c r="E4" s="4"/>
      <c r="F4" s="4"/>
      <c r="G4" s="4"/>
      <c r="H4" s="4"/>
      <c r="I4" s="4"/>
      <c r="J4" s="4"/>
      <c r="K4" s="4"/>
      <c r="L4" s="4"/>
      <c r="M4" s="4"/>
      <c r="N4" s="4"/>
      <c r="O4" s="4"/>
      <c r="P4" s="4"/>
      <c r="Q4" s="5"/>
    </row>
    <row r="6" spans="2:17" ht="9" customHeight="1" x14ac:dyDescent="0.2">
      <c r="B6" s="6"/>
      <c r="C6" s="6"/>
      <c r="D6" s="6"/>
      <c r="E6" s="7" t="s">
        <v>0</v>
      </c>
      <c r="F6" s="8"/>
      <c r="G6" s="8"/>
      <c r="H6" s="8"/>
      <c r="I6" s="8"/>
      <c r="J6" s="8"/>
      <c r="K6" s="8"/>
      <c r="L6" s="8"/>
      <c r="M6" s="8"/>
      <c r="N6" s="8"/>
      <c r="O6" s="8"/>
      <c r="P6" s="8"/>
    </row>
    <row r="7" spans="2:17" ht="13.5" thickBot="1" x14ac:dyDescent="0.25">
      <c r="C7" s="9"/>
      <c r="D7" s="10">
        <v>40178</v>
      </c>
      <c r="E7" s="11">
        <v>40209</v>
      </c>
      <c r="F7" s="11">
        <v>40237</v>
      </c>
      <c r="G7" s="11">
        <v>40268</v>
      </c>
      <c r="H7" s="11">
        <v>40298</v>
      </c>
      <c r="I7" s="11">
        <v>40329</v>
      </c>
      <c r="J7" s="11">
        <v>40359</v>
      </c>
      <c r="K7" s="11">
        <v>40390</v>
      </c>
      <c r="L7" s="11">
        <v>40421</v>
      </c>
      <c r="M7" s="11">
        <v>40451</v>
      </c>
      <c r="N7" s="11">
        <v>40482</v>
      </c>
      <c r="O7" s="11">
        <v>40512</v>
      </c>
      <c r="P7" s="11">
        <v>40543</v>
      </c>
    </row>
    <row r="8" spans="2:17" ht="10.5" customHeight="1" thickBot="1" x14ac:dyDescent="0.25">
      <c r="B8" s="76" t="s">
        <v>42</v>
      </c>
      <c r="C8" s="9"/>
      <c r="D8" s="6"/>
      <c r="E8" s="12">
        <v>1</v>
      </c>
      <c r="F8" s="12">
        <v>2</v>
      </c>
      <c r="G8" s="12">
        <v>3</v>
      </c>
      <c r="H8" s="12">
        <v>4</v>
      </c>
      <c r="I8" s="12">
        <v>5</v>
      </c>
      <c r="J8" s="12">
        <v>6</v>
      </c>
      <c r="K8" s="12">
        <v>7</v>
      </c>
      <c r="L8" s="12">
        <v>8</v>
      </c>
      <c r="M8" s="12">
        <v>9</v>
      </c>
      <c r="N8" s="12">
        <v>10</v>
      </c>
      <c r="O8" s="12">
        <v>11</v>
      </c>
      <c r="P8" s="12">
        <v>12</v>
      </c>
    </row>
    <row r="9" spans="2:17" x14ac:dyDescent="0.2">
      <c r="B9" s="77" t="s">
        <v>41</v>
      </c>
      <c r="C9" s="222" t="s">
        <v>1</v>
      </c>
      <c r="D9" s="13">
        <v>1</v>
      </c>
      <c r="E9" s="80">
        <v>0</v>
      </c>
      <c r="F9" s="81">
        <v>0</v>
      </c>
      <c r="G9" s="81">
        <v>0</v>
      </c>
      <c r="H9" s="81">
        <v>0</v>
      </c>
      <c r="I9" s="81">
        <v>0</v>
      </c>
      <c r="J9" s="81">
        <v>0</v>
      </c>
      <c r="K9" s="81">
        <v>0</v>
      </c>
      <c r="L9" s="81">
        <v>0</v>
      </c>
      <c r="M9" s="81">
        <v>0</v>
      </c>
      <c r="N9" s="81">
        <v>0</v>
      </c>
      <c r="O9" s="81">
        <v>0</v>
      </c>
      <c r="P9" s="82">
        <v>0</v>
      </c>
    </row>
    <row r="10" spans="2:17" ht="13.5" thickBot="1" x14ac:dyDescent="0.25">
      <c r="B10" s="78">
        <v>0.13</v>
      </c>
      <c r="C10" s="222"/>
      <c r="D10" s="13">
        <v>2</v>
      </c>
      <c r="E10" s="83">
        <v>0</v>
      </c>
      <c r="F10" s="84">
        <v>0</v>
      </c>
      <c r="G10" s="84">
        <v>0</v>
      </c>
      <c r="H10" s="84">
        <v>0</v>
      </c>
      <c r="I10" s="84">
        <v>0</v>
      </c>
      <c r="J10" s="84">
        <v>0</v>
      </c>
      <c r="K10" s="84">
        <v>0</v>
      </c>
      <c r="L10" s="84">
        <v>0</v>
      </c>
      <c r="M10" s="84">
        <v>0</v>
      </c>
      <c r="N10" s="84">
        <v>0</v>
      </c>
      <c r="O10" s="84">
        <v>0</v>
      </c>
      <c r="P10" s="85">
        <v>0</v>
      </c>
    </row>
    <row r="11" spans="2:17" x14ac:dyDescent="0.2">
      <c r="C11" s="222"/>
      <c r="D11" s="13">
        <v>3</v>
      </c>
      <c r="E11" s="83">
        <v>0</v>
      </c>
      <c r="F11" s="84">
        <v>0</v>
      </c>
      <c r="G11" s="84">
        <v>0</v>
      </c>
      <c r="H11" s="84">
        <v>0</v>
      </c>
      <c r="I11" s="84">
        <v>0</v>
      </c>
      <c r="J11" s="84">
        <v>0</v>
      </c>
      <c r="K11" s="84">
        <v>0</v>
      </c>
      <c r="L11" s="84">
        <v>0</v>
      </c>
      <c r="M11" s="84">
        <v>0</v>
      </c>
      <c r="N11" s="84">
        <v>0</v>
      </c>
      <c r="O11" s="84">
        <v>0</v>
      </c>
      <c r="P11" s="85">
        <v>0</v>
      </c>
    </row>
    <row r="12" spans="2:17" ht="13.5" customHeight="1" x14ac:dyDescent="0.2">
      <c r="C12" s="222"/>
      <c r="D12" s="13">
        <v>4</v>
      </c>
      <c r="E12" s="83">
        <v>0</v>
      </c>
      <c r="F12" s="84">
        <v>0</v>
      </c>
      <c r="G12" s="84">
        <v>0</v>
      </c>
      <c r="H12" s="84">
        <v>0</v>
      </c>
      <c r="I12" s="84">
        <v>0</v>
      </c>
      <c r="J12" s="84">
        <v>0</v>
      </c>
      <c r="K12" s="84">
        <v>0</v>
      </c>
      <c r="L12" s="84">
        <v>0</v>
      </c>
      <c r="M12" s="84">
        <v>0</v>
      </c>
      <c r="N12" s="84">
        <v>0</v>
      </c>
      <c r="O12" s="84">
        <v>0</v>
      </c>
      <c r="P12" s="85">
        <v>0</v>
      </c>
    </row>
    <row r="13" spans="2:17" x14ac:dyDescent="0.2">
      <c r="C13" s="222"/>
      <c r="D13" s="13">
        <v>5</v>
      </c>
      <c r="E13" s="83">
        <v>0</v>
      </c>
      <c r="F13" s="84">
        <v>0</v>
      </c>
      <c r="G13" s="84">
        <v>0</v>
      </c>
      <c r="H13" s="84">
        <v>0</v>
      </c>
      <c r="I13" s="84">
        <v>0</v>
      </c>
      <c r="J13" s="84">
        <v>0</v>
      </c>
      <c r="K13" s="84">
        <v>0</v>
      </c>
      <c r="L13" s="84">
        <v>0</v>
      </c>
      <c r="M13" s="84">
        <v>0</v>
      </c>
      <c r="N13" s="84">
        <v>0</v>
      </c>
      <c r="O13" s="84">
        <v>0</v>
      </c>
      <c r="P13" s="85">
        <v>0</v>
      </c>
    </row>
    <row r="14" spans="2:17" x14ac:dyDescent="0.2">
      <c r="C14" s="222"/>
      <c r="D14" s="13">
        <v>6</v>
      </c>
      <c r="E14" s="83">
        <v>0</v>
      </c>
      <c r="F14" s="84">
        <v>0</v>
      </c>
      <c r="G14" s="84">
        <v>0</v>
      </c>
      <c r="H14" s="84">
        <v>0</v>
      </c>
      <c r="I14" s="84">
        <v>0</v>
      </c>
      <c r="J14" s="84">
        <v>0</v>
      </c>
      <c r="K14" s="84">
        <v>0</v>
      </c>
      <c r="L14" s="84">
        <v>0</v>
      </c>
      <c r="M14" s="84">
        <v>0</v>
      </c>
      <c r="N14" s="84">
        <v>0</v>
      </c>
      <c r="O14" s="84">
        <v>0</v>
      </c>
      <c r="P14" s="85">
        <v>0</v>
      </c>
    </row>
    <row r="15" spans="2:17" x14ac:dyDescent="0.2">
      <c r="C15" s="222"/>
      <c r="D15" s="13">
        <v>7</v>
      </c>
      <c r="E15" s="83">
        <v>0</v>
      </c>
      <c r="F15" s="84">
        <v>0</v>
      </c>
      <c r="G15" s="84">
        <v>0.5</v>
      </c>
      <c r="H15" s="84">
        <v>1</v>
      </c>
      <c r="I15" s="84">
        <v>4.5</v>
      </c>
      <c r="J15" s="84">
        <v>3.5</v>
      </c>
      <c r="K15" s="84">
        <v>3</v>
      </c>
      <c r="L15" s="84">
        <v>0</v>
      </c>
      <c r="M15" s="84">
        <v>0</v>
      </c>
      <c r="N15" s="84">
        <v>0</v>
      </c>
      <c r="O15" s="84">
        <v>0</v>
      </c>
      <c r="P15" s="85">
        <v>0</v>
      </c>
    </row>
    <row r="16" spans="2:17" x14ac:dyDescent="0.2">
      <c r="C16" s="222"/>
      <c r="D16" s="13">
        <v>8</v>
      </c>
      <c r="E16" s="83">
        <v>12.5</v>
      </c>
      <c r="F16" s="84">
        <v>21</v>
      </c>
      <c r="G16" s="84">
        <v>17</v>
      </c>
      <c r="H16" s="84">
        <v>22</v>
      </c>
      <c r="I16" s="84">
        <v>31</v>
      </c>
      <c r="J16" s="84">
        <v>31.5</v>
      </c>
      <c r="K16" s="84">
        <v>31</v>
      </c>
      <c r="L16" s="84">
        <v>27</v>
      </c>
      <c r="M16" s="84">
        <v>18.5</v>
      </c>
      <c r="N16" s="84">
        <v>7</v>
      </c>
      <c r="O16" s="84">
        <v>40</v>
      </c>
      <c r="P16" s="85">
        <v>20</v>
      </c>
    </row>
    <row r="17" spans="3:16" ht="12.75" customHeight="1" x14ac:dyDescent="0.2">
      <c r="C17" s="222"/>
      <c r="D17" s="13">
        <v>9</v>
      </c>
      <c r="E17" s="83">
        <v>82.5</v>
      </c>
      <c r="F17" s="84">
        <v>95</v>
      </c>
      <c r="G17" s="84">
        <v>69</v>
      </c>
      <c r="H17" s="84">
        <v>76</v>
      </c>
      <c r="I17" s="84">
        <v>98.5</v>
      </c>
      <c r="J17" s="84">
        <v>91</v>
      </c>
      <c r="K17" s="84">
        <v>87</v>
      </c>
      <c r="L17" s="84">
        <v>89.5</v>
      </c>
      <c r="M17" s="84">
        <v>75</v>
      </c>
      <c r="N17" s="84">
        <v>62.5</v>
      </c>
      <c r="O17" s="84">
        <v>129.5</v>
      </c>
      <c r="P17" s="85">
        <v>101</v>
      </c>
    </row>
    <row r="18" spans="3:16" x14ac:dyDescent="0.2">
      <c r="C18" s="222"/>
      <c r="D18" s="13">
        <v>10</v>
      </c>
      <c r="E18" s="83">
        <v>165</v>
      </c>
      <c r="F18" s="84">
        <v>191.5</v>
      </c>
      <c r="G18" s="84">
        <v>158</v>
      </c>
      <c r="H18" s="84">
        <v>150.5</v>
      </c>
      <c r="I18" s="84">
        <v>177</v>
      </c>
      <c r="J18" s="84">
        <v>182</v>
      </c>
      <c r="K18" s="84">
        <v>182</v>
      </c>
      <c r="L18" s="84">
        <v>181</v>
      </c>
      <c r="M18" s="84">
        <v>153</v>
      </c>
      <c r="N18" s="84">
        <v>152</v>
      </c>
      <c r="O18" s="84">
        <v>219.5</v>
      </c>
      <c r="P18" s="85">
        <v>187</v>
      </c>
    </row>
    <row r="19" spans="3:16" x14ac:dyDescent="0.2">
      <c r="C19" s="222"/>
      <c r="D19" s="13">
        <v>11</v>
      </c>
      <c r="E19" s="135">
        <v>230.5</v>
      </c>
      <c r="F19" s="84">
        <v>256.5</v>
      </c>
      <c r="G19" s="84">
        <v>249.5</v>
      </c>
      <c r="H19" s="84">
        <v>258</v>
      </c>
      <c r="I19" s="84">
        <v>267</v>
      </c>
      <c r="J19" s="84">
        <v>280.5</v>
      </c>
      <c r="K19" s="84">
        <v>298.5</v>
      </c>
      <c r="L19" s="84">
        <v>279</v>
      </c>
      <c r="M19" s="84">
        <v>240.5</v>
      </c>
      <c r="N19" s="84">
        <v>233.5</v>
      </c>
      <c r="O19" s="84">
        <v>291</v>
      </c>
      <c r="P19" s="85">
        <v>270.5</v>
      </c>
    </row>
    <row r="20" spans="3:16" x14ac:dyDescent="0.2">
      <c r="C20" s="222"/>
      <c r="D20" s="13">
        <v>12</v>
      </c>
      <c r="E20" s="135">
        <v>279</v>
      </c>
      <c r="F20" s="84">
        <v>288</v>
      </c>
      <c r="G20" s="84">
        <v>316</v>
      </c>
      <c r="H20" s="84">
        <v>346.5</v>
      </c>
      <c r="I20" s="84">
        <v>330.5</v>
      </c>
      <c r="J20" s="84">
        <v>351</v>
      </c>
      <c r="K20" s="84">
        <v>385</v>
      </c>
      <c r="L20" s="84">
        <v>367</v>
      </c>
      <c r="M20" s="84">
        <v>342</v>
      </c>
      <c r="N20" s="84">
        <v>307.5</v>
      </c>
      <c r="O20" s="84">
        <v>329.5</v>
      </c>
      <c r="P20" s="85">
        <v>299</v>
      </c>
    </row>
    <row r="21" spans="3:16" x14ac:dyDescent="0.2">
      <c r="C21" s="222"/>
      <c r="D21" s="13">
        <v>13</v>
      </c>
      <c r="E21" s="135">
        <v>275.5</v>
      </c>
      <c r="F21" s="84">
        <v>315.5</v>
      </c>
      <c r="G21" s="84">
        <v>360.5</v>
      </c>
      <c r="H21" s="84">
        <v>401.5</v>
      </c>
      <c r="I21" s="84">
        <v>378</v>
      </c>
      <c r="J21" s="84">
        <v>396.5</v>
      </c>
      <c r="K21" s="84">
        <v>437</v>
      </c>
      <c r="L21" s="84">
        <v>413</v>
      </c>
      <c r="M21" s="84">
        <v>380</v>
      </c>
      <c r="N21" s="84">
        <v>363.5</v>
      </c>
      <c r="O21" s="84">
        <v>332</v>
      </c>
      <c r="P21" s="85">
        <v>311</v>
      </c>
    </row>
    <row r="22" spans="3:16" x14ac:dyDescent="0.2">
      <c r="C22" s="222"/>
      <c r="D22" s="13">
        <v>14</v>
      </c>
      <c r="E22" s="83">
        <v>267.5</v>
      </c>
      <c r="F22" s="84">
        <v>296.5</v>
      </c>
      <c r="G22" s="84">
        <v>387.5</v>
      </c>
      <c r="H22" s="84">
        <v>428.5</v>
      </c>
      <c r="I22" s="84">
        <v>380.5</v>
      </c>
      <c r="J22" s="84">
        <v>428.5</v>
      </c>
      <c r="K22" s="84">
        <v>445.5</v>
      </c>
      <c r="L22" s="84">
        <v>431</v>
      </c>
      <c r="M22" s="84">
        <v>426</v>
      </c>
      <c r="N22" s="84">
        <v>377</v>
      </c>
      <c r="O22" s="84">
        <v>311.5</v>
      </c>
      <c r="P22" s="85">
        <v>283.5</v>
      </c>
    </row>
    <row r="23" spans="3:16" x14ac:dyDescent="0.2">
      <c r="C23" s="222"/>
      <c r="D23" s="13">
        <v>15</v>
      </c>
      <c r="E23" s="83">
        <v>222.5</v>
      </c>
      <c r="F23" s="84">
        <v>241</v>
      </c>
      <c r="G23" s="84">
        <v>355</v>
      </c>
      <c r="H23" s="84">
        <v>412</v>
      </c>
      <c r="I23" s="84">
        <v>379</v>
      </c>
      <c r="J23" s="84">
        <v>428.5</v>
      </c>
      <c r="K23" s="84">
        <v>430</v>
      </c>
      <c r="L23" s="84">
        <v>428.5</v>
      </c>
      <c r="M23" s="84">
        <v>407</v>
      </c>
      <c r="N23" s="84">
        <v>362</v>
      </c>
      <c r="O23" s="84">
        <v>254</v>
      </c>
      <c r="P23" s="85">
        <v>226.5</v>
      </c>
    </row>
    <row r="24" spans="3:16" x14ac:dyDescent="0.2">
      <c r="C24" s="222"/>
      <c r="D24" s="13">
        <v>16</v>
      </c>
      <c r="E24" s="83">
        <v>66.5</v>
      </c>
      <c r="F24" s="84">
        <v>161</v>
      </c>
      <c r="G24" s="84">
        <v>296</v>
      </c>
      <c r="H24" s="84">
        <v>361</v>
      </c>
      <c r="I24" s="84">
        <v>342.5</v>
      </c>
      <c r="J24" s="84">
        <v>393.5</v>
      </c>
      <c r="K24" s="84">
        <v>383</v>
      </c>
      <c r="L24" s="84">
        <v>387</v>
      </c>
      <c r="M24" s="84">
        <v>363</v>
      </c>
      <c r="N24" s="84">
        <v>291</v>
      </c>
      <c r="O24" s="84">
        <v>70.5</v>
      </c>
      <c r="P24" s="85">
        <v>44.5</v>
      </c>
    </row>
    <row r="25" spans="3:16" x14ac:dyDescent="0.2">
      <c r="C25" s="222"/>
      <c r="D25" s="13">
        <v>17</v>
      </c>
      <c r="E25" s="83">
        <v>21</v>
      </c>
      <c r="F25" s="84">
        <v>33</v>
      </c>
      <c r="G25" s="84">
        <v>199.5</v>
      </c>
      <c r="H25" s="84">
        <v>277.5</v>
      </c>
      <c r="I25" s="84">
        <v>283.5</v>
      </c>
      <c r="J25" s="84">
        <v>322.5</v>
      </c>
      <c r="K25" s="84">
        <v>318.5</v>
      </c>
      <c r="L25" s="84">
        <v>307</v>
      </c>
      <c r="M25" s="84">
        <v>269.5</v>
      </c>
      <c r="N25" s="84">
        <v>168.5</v>
      </c>
      <c r="O25" s="84">
        <v>19</v>
      </c>
      <c r="P25" s="85">
        <v>13.5</v>
      </c>
    </row>
    <row r="26" spans="3:16" x14ac:dyDescent="0.2">
      <c r="C26" s="222"/>
      <c r="D26" s="13">
        <v>18</v>
      </c>
      <c r="E26" s="135">
        <v>0</v>
      </c>
      <c r="F26" s="84">
        <v>5.5</v>
      </c>
      <c r="G26" s="84">
        <v>105.5</v>
      </c>
      <c r="H26" s="84">
        <v>166</v>
      </c>
      <c r="I26" s="84">
        <v>186.5</v>
      </c>
      <c r="J26" s="84">
        <v>221</v>
      </c>
      <c r="K26" s="84">
        <v>218.5</v>
      </c>
      <c r="L26" s="84">
        <v>208.5</v>
      </c>
      <c r="M26" s="84">
        <v>145.5</v>
      </c>
      <c r="N26" s="84">
        <v>29</v>
      </c>
      <c r="O26" s="84">
        <v>2</v>
      </c>
      <c r="P26" s="85">
        <v>0</v>
      </c>
    </row>
    <row r="27" spans="3:16" x14ac:dyDescent="0.2">
      <c r="C27" s="222"/>
      <c r="D27" s="13">
        <v>19</v>
      </c>
      <c r="E27" s="135">
        <v>0</v>
      </c>
      <c r="F27" s="84">
        <v>0</v>
      </c>
      <c r="G27" s="84">
        <v>13</v>
      </c>
      <c r="H27" s="84">
        <v>46.5</v>
      </c>
      <c r="I27" s="84">
        <v>90.5</v>
      </c>
      <c r="J27" s="84">
        <v>113</v>
      </c>
      <c r="K27" s="84">
        <v>104.5</v>
      </c>
      <c r="L27" s="84">
        <v>95</v>
      </c>
      <c r="M27" s="84">
        <v>19</v>
      </c>
      <c r="N27" s="84">
        <v>1.5</v>
      </c>
      <c r="O27" s="84">
        <v>0</v>
      </c>
      <c r="P27" s="85">
        <v>0</v>
      </c>
    </row>
    <row r="28" spans="3:16" x14ac:dyDescent="0.2">
      <c r="C28" s="222"/>
      <c r="D28" s="13">
        <v>20</v>
      </c>
      <c r="E28" s="135">
        <v>0</v>
      </c>
      <c r="F28" s="84">
        <v>0</v>
      </c>
      <c r="G28" s="84">
        <v>0</v>
      </c>
      <c r="H28" s="84">
        <v>0</v>
      </c>
      <c r="I28" s="84">
        <v>2.5</v>
      </c>
      <c r="J28" s="84">
        <v>20</v>
      </c>
      <c r="K28" s="84">
        <v>3</v>
      </c>
      <c r="L28" s="84">
        <v>1.5</v>
      </c>
      <c r="M28" s="84">
        <v>0</v>
      </c>
      <c r="N28" s="84">
        <v>0</v>
      </c>
      <c r="O28" s="84">
        <v>0</v>
      </c>
      <c r="P28" s="85">
        <v>0</v>
      </c>
    </row>
    <row r="29" spans="3:16" x14ac:dyDescent="0.2">
      <c r="C29" s="222"/>
      <c r="D29" s="13">
        <v>21</v>
      </c>
      <c r="E29" s="83">
        <v>0</v>
      </c>
      <c r="F29" s="84">
        <v>0</v>
      </c>
      <c r="G29" s="84">
        <v>0</v>
      </c>
      <c r="H29" s="84">
        <v>0</v>
      </c>
      <c r="I29" s="84">
        <v>0</v>
      </c>
      <c r="J29" s="84">
        <v>0</v>
      </c>
      <c r="K29" s="84">
        <v>0</v>
      </c>
      <c r="L29" s="84">
        <v>0</v>
      </c>
      <c r="M29" s="84">
        <v>0</v>
      </c>
      <c r="N29" s="84">
        <v>0</v>
      </c>
      <c r="O29" s="84">
        <v>0</v>
      </c>
      <c r="P29" s="85">
        <v>0</v>
      </c>
    </row>
    <row r="30" spans="3:16" x14ac:dyDescent="0.2">
      <c r="C30" s="222"/>
      <c r="D30" s="13">
        <v>22</v>
      </c>
      <c r="E30" s="83">
        <v>0</v>
      </c>
      <c r="F30" s="84">
        <v>0</v>
      </c>
      <c r="G30" s="84">
        <v>0</v>
      </c>
      <c r="H30" s="84">
        <v>0</v>
      </c>
      <c r="I30" s="84">
        <v>0</v>
      </c>
      <c r="J30" s="84">
        <v>0</v>
      </c>
      <c r="K30" s="84">
        <v>0</v>
      </c>
      <c r="L30" s="84">
        <v>0</v>
      </c>
      <c r="M30" s="84">
        <v>0</v>
      </c>
      <c r="N30" s="84">
        <v>0</v>
      </c>
      <c r="O30" s="84">
        <v>0</v>
      </c>
      <c r="P30" s="85">
        <v>0</v>
      </c>
    </row>
    <row r="31" spans="3:16" x14ac:dyDescent="0.2">
      <c r="C31" s="222"/>
      <c r="D31" s="13">
        <v>23</v>
      </c>
      <c r="E31" s="83">
        <v>0</v>
      </c>
      <c r="F31" s="84">
        <v>0</v>
      </c>
      <c r="G31" s="84">
        <v>0</v>
      </c>
      <c r="H31" s="84">
        <v>0</v>
      </c>
      <c r="I31" s="84">
        <v>0</v>
      </c>
      <c r="J31" s="84">
        <v>0</v>
      </c>
      <c r="K31" s="84">
        <v>0</v>
      </c>
      <c r="L31" s="84">
        <v>0</v>
      </c>
      <c r="M31" s="84">
        <v>0</v>
      </c>
      <c r="N31" s="84">
        <v>0</v>
      </c>
      <c r="O31" s="84">
        <v>0</v>
      </c>
      <c r="P31" s="85">
        <v>0</v>
      </c>
    </row>
    <row r="32" spans="3:16" ht="13.5" thickBot="1" x14ac:dyDescent="0.25">
      <c r="C32" s="222"/>
      <c r="D32" s="13">
        <v>24</v>
      </c>
      <c r="E32" s="86">
        <v>0</v>
      </c>
      <c r="F32" s="87">
        <v>0</v>
      </c>
      <c r="G32" s="87">
        <v>0</v>
      </c>
      <c r="H32" s="87">
        <v>0</v>
      </c>
      <c r="I32" s="87">
        <v>0</v>
      </c>
      <c r="J32" s="87">
        <v>0</v>
      </c>
      <c r="K32" s="87">
        <v>0</v>
      </c>
      <c r="L32" s="87">
        <v>0</v>
      </c>
      <c r="M32" s="87">
        <v>0</v>
      </c>
      <c r="N32" s="87">
        <v>0</v>
      </c>
      <c r="O32" s="87">
        <v>0</v>
      </c>
      <c r="P32" s="88">
        <v>0</v>
      </c>
    </row>
    <row r="33" spans="1:19" x14ac:dyDescent="0.2">
      <c r="C33" s="136"/>
      <c r="D33" s="12"/>
      <c r="E33" s="14"/>
      <c r="F33" s="14"/>
      <c r="G33" s="14"/>
      <c r="H33" s="14"/>
      <c r="I33" s="14"/>
      <c r="J33" s="14"/>
      <c r="K33" s="14"/>
      <c r="L33" s="14"/>
      <c r="M33" s="14"/>
      <c r="N33" s="14"/>
      <c r="O33" s="14"/>
      <c r="P33" s="14"/>
    </row>
    <row r="34" spans="1:19" x14ac:dyDescent="0.2">
      <c r="B34" s="15" t="s">
        <v>0</v>
      </c>
      <c r="C34" s="16"/>
      <c r="D34" s="16"/>
      <c r="E34" s="17">
        <v>40209</v>
      </c>
      <c r="F34" s="17">
        <v>40237</v>
      </c>
      <c r="G34" s="17">
        <v>40268</v>
      </c>
      <c r="H34" s="17">
        <v>40298</v>
      </c>
      <c r="I34" s="17">
        <v>40329</v>
      </c>
      <c r="J34" s="17">
        <v>40359</v>
      </c>
      <c r="K34" s="17">
        <v>40390</v>
      </c>
      <c r="L34" s="17">
        <v>40421</v>
      </c>
      <c r="M34" s="17">
        <v>40451</v>
      </c>
      <c r="N34" s="17">
        <v>40482</v>
      </c>
      <c r="O34" s="17">
        <v>40512</v>
      </c>
      <c r="P34" s="17">
        <v>40543</v>
      </c>
      <c r="Q34" s="18" t="s">
        <v>2</v>
      </c>
    </row>
    <row r="35" spans="1:19" x14ac:dyDescent="0.2">
      <c r="B35" s="19" t="s">
        <v>6</v>
      </c>
      <c r="C35" s="20"/>
      <c r="D35" s="20"/>
      <c r="E35" s="21">
        <f>+SUM(E9:E32)</f>
        <v>1622.5</v>
      </c>
      <c r="F35" s="21">
        <f t="shared" ref="F35:P35" si="0">+SUM(F9:F32)</f>
        <v>1904.5</v>
      </c>
      <c r="G35" s="21">
        <f t="shared" si="0"/>
        <v>2527</v>
      </c>
      <c r="H35" s="21">
        <f t="shared" si="0"/>
        <v>2947</v>
      </c>
      <c r="I35" s="21">
        <f t="shared" si="0"/>
        <v>2951.5</v>
      </c>
      <c r="J35" s="21">
        <f t="shared" si="0"/>
        <v>3263</v>
      </c>
      <c r="K35" s="21">
        <f t="shared" si="0"/>
        <v>3326.5</v>
      </c>
      <c r="L35" s="21">
        <f t="shared" si="0"/>
        <v>3215</v>
      </c>
      <c r="M35" s="21">
        <f t="shared" si="0"/>
        <v>2839</v>
      </c>
      <c r="N35" s="21">
        <f t="shared" si="0"/>
        <v>2355</v>
      </c>
      <c r="O35" s="21">
        <f t="shared" si="0"/>
        <v>1998.5</v>
      </c>
      <c r="P35" s="22">
        <f t="shared" si="0"/>
        <v>1756.5</v>
      </c>
      <c r="Q35" s="23">
        <f t="shared" ref="Q35:Q40" si="1">SUM(E35:P35)</f>
        <v>30706</v>
      </c>
    </row>
    <row r="36" spans="1:19" x14ac:dyDescent="0.2">
      <c r="B36" s="19" t="s">
        <v>37</v>
      </c>
      <c r="C36" s="20"/>
      <c r="D36" s="20"/>
      <c r="E36" s="21">
        <v>31</v>
      </c>
      <c r="F36" s="21">
        <v>28</v>
      </c>
      <c r="G36" s="21">
        <v>31</v>
      </c>
      <c r="H36" s="21">
        <v>30</v>
      </c>
      <c r="I36" s="21">
        <v>31</v>
      </c>
      <c r="J36" s="21">
        <v>30</v>
      </c>
      <c r="K36" s="21">
        <v>31</v>
      </c>
      <c r="L36" s="21">
        <v>31</v>
      </c>
      <c r="M36" s="21">
        <v>30</v>
      </c>
      <c r="N36" s="21">
        <v>31</v>
      </c>
      <c r="O36" s="21">
        <v>30</v>
      </c>
      <c r="P36" s="21">
        <v>31</v>
      </c>
      <c r="Q36" s="23">
        <f t="shared" si="1"/>
        <v>365</v>
      </c>
    </row>
    <row r="37" spans="1:19" x14ac:dyDescent="0.2">
      <c r="B37" s="19" t="s">
        <v>38</v>
      </c>
      <c r="C37" s="20"/>
      <c r="D37" s="20"/>
      <c r="E37" s="127">
        <f>(52*2)/12</f>
        <v>8.6666666666666661</v>
      </c>
      <c r="F37" s="127">
        <f t="shared" ref="F37:P37" si="2">(52*2)/12</f>
        <v>8.6666666666666661</v>
      </c>
      <c r="G37" s="127">
        <f t="shared" si="2"/>
        <v>8.6666666666666661</v>
      </c>
      <c r="H37" s="127">
        <f t="shared" si="2"/>
        <v>8.6666666666666661</v>
      </c>
      <c r="I37" s="127">
        <f t="shared" si="2"/>
        <v>8.6666666666666661</v>
      </c>
      <c r="J37" s="127">
        <f t="shared" si="2"/>
        <v>8.6666666666666661</v>
      </c>
      <c r="K37" s="127">
        <f t="shared" si="2"/>
        <v>8.6666666666666661</v>
      </c>
      <c r="L37" s="127">
        <f t="shared" si="2"/>
        <v>8.6666666666666661</v>
      </c>
      <c r="M37" s="127">
        <f t="shared" si="2"/>
        <v>8.6666666666666661</v>
      </c>
      <c r="N37" s="127">
        <f t="shared" si="2"/>
        <v>8.6666666666666661</v>
      </c>
      <c r="O37" s="127">
        <f t="shared" si="2"/>
        <v>8.6666666666666661</v>
      </c>
      <c r="P37" s="127">
        <f t="shared" si="2"/>
        <v>8.6666666666666661</v>
      </c>
      <c r="Q37" s="23">
        <f t="shared" si="1"/>
        <v>104.00000000000001</v>
      </c>
    </row>
    <row r="38" spans="1:19" x14ac:dyDescent="0.2">
      <c r="B38" s="19" t="s">
        <v>39</v>
      </c>
      <c r="C38" s="20"/>
      <c r="D38" s="20"/>
      <c r="E38" s="21">
        <f>E36-E37</f>
        <v>22.333333333333336</v>
      </c>
      <c r="F38" s="21">
        <f t="shared" ref="F38:P38" si="3">F36-F37</f>
        <v>19.333333333333336</v>
      </c>
      <c r="G38" s="21">
        <f t="shared" si="3"/>
        <v>22.333333333333336</v>
      </c>
      <c r="H38" s="21">
        <f t="shared" si="3"/>
        <v>21.333333333333336</v>
      </c>
      <c r="I38" s="21">
        <f t="shared" si="3"/>
        <v>22.333333333333336</v>
      </c>
      <c r="J38" s="21">
        <f t="shared" si="3"/>
        <v>21.333333333333336</v>
      </c>
      <c r="K38" s="21">
        <f t="shared" si="3"/>
        <v>22.333333333333336</v>
      </c>
      <c r="L38" s="21">
        <f t="shared" si="3"/>
        <v>22.333333333333336</v>
      </c>
      <c r="M38" s="21">
        <f t="shared" si="3"/>
        <v>21.333333333333336</v>
      </c>
      <c r="N38" s="21">
        <f t="shared" si="3"/>
        <v>22.333333333333336</v>
      </c>
      <c r="O38" s="21">
        <f t="shared" si="3"/>
        <v>21.333333333333336</v>
      </c>
      <c r="P38" s="21">
        <f t="shared" si="3"/>
        <v>22.333333333333336</v>
      </c>
      <c r="Q38" s="23">
        <f t="shared" si="1"/>
        <v>261.00000000000006</v>
      </c>
    </row>
    <row r="39" spans="1:19" x14ac:dyDescent="0.2">
      <c r="B39" s="24" t="s">
        <v>5</v>
      </c>
      <c r="C39" s="25"/>
      <c r="D39" s="25"/>
      <c r="E39" s="21">
        <f>+E35*E36</f>
        <v>50297.5</v>
      </c>
      <c r="F39" s="21">
        <f t="shared" ref="F39:P39" si="4">+F35*F36</f>
        <v>53326</v>
      </c>
      <c r="G39" s="21">
        <f t="shared" si="4"/>
        <v>78337</v>
      </c>
      <c r="H39" s="21">
        <f t="shared" si="4"/>
        <v>88410</v>
      </c>
      <c r="I39" s="21">
        <f t="shared" si="4"/>
        <v>91496.5</v>
      </c>
      <c r="J39" s="21">
        <f t="shared" si="4"/>
        <v>97890</v>
      </c>
      <c r="K39" s="21">
        <f t="shared" si="4"/>
        <v>103121.5</v>
      </c>
      <c r="L39" s="21">
        <f t="shared" si="4"/>
        <v>99665</v>
      </c>
      <c r="M39" s="21">
        <f t="shared" si="4"/>
        <v>85170</v>
      </c>
      <c r="N39" s="21">
        <f t="shared" si="4"/>
        <v>73005</v>
      </c>
      <c r="O39" s="21">
        <f t="shared" si="4"/>
        <v>59955</v>
      </c>
      <c r="P39" s="21">
        <f t="shared" si="4"/>
        <v>54451.5</v>
      </c>
      <c r="Q39" s="26">
        <f t="shared" si="1"/>
        <v>935125</v>
      </c>
    </row>
    <row r="40" spans="1:19" ht="13.5" thickBot="1" x14ac:dyDescent="0.25">
      <c r="B40" s="6" t="s">
        <v>3</v>
      </c>
      <c r="C40" s="6"/>
      <c r="D40" s="6"/>
      <c r="E40" s="21">
        <f>+E36*24</f>
        <v>744</v>
      </c>
      <c r="F40" s="21">
        <f t="shared" ref="F40:P40" si="5">+F36*24</f>
        <v>672</v>
      </c>
      <c r="G40" s="21">
        <f t="shared" si="5"/>
        <v>744</v>
      </c>
      <c r="H40" s="21">
        <f t="shared" si="5"/>
        <v>720</v>
      </c>
      <c r="I40" s="21">
        <f t="shared" si="5"/>
        <v>744</v>
      </c>
      <c r="J40" s="21">
        <f t="shared" si="5"/>
        <v>720</v>
      </c>
      <c r="K40" s="21">
        <f t="shared" si="5"/>
        <v>744</v>
      </c>
      <c r="L40" s="21">
        <f t="shared" si="5"/>
        <v>744</v>
      </c>
      <c r="M40" s="21">
        <f t="shared" si="5"/>
        <v>720</v>
      </c>
      <c r="N40" s="21">
        <f t="shared" si="5"/>
        <v>744</v>
      </c>
      <c r="O40" s="21">
        <f t="shared" si="5"/>
        <v>720</v>
      </c>
      <c r="P40" s="21">
        <f t="shared" si="5"/>
        <v>744</v>
      </c>
      <c r="Q40" s="27">
        <f t="shared" si="1"/>
        <v>8760</v>
      </c>
    </row>
    <row r="41" spans="1:19" ht="13.5" thickBot="1" x14ac:dyDescent="0.25">
      <c r="B41" s="6" t="s">
        <v>51</v>
      </c>
      <c r="C41" s="6"/>
      <c r="D41" s="6"/>
      <c r="E41" s="1">
        <v>500</v>
      </c>
      <c r="F41" s="28">
        <f t="shared" ref="F41:Q41" si="6">+E41</f>
        <v>500</v>
      </c>
      <c r="G41" s="28">
        <f t="shared" si="6"/>
        <v>500</v>
      </c>
      <c r="H41" s="28">
        <f t="shared" si="6"/>
        <v>500</v>
      </c>
      <c r="I41" s="28">
        <f t="shared" si="6"/>
        <v>500</v>
      </c>
      <c r="J41" s="28">
        <f t="shared" si="6"/>
        <v>500</v>
      </c>
      <c r="K41" s="28">
        <f t="shared" si="6"/>
        <v>500</v>
      </c>
      <c r="L41" s="28">
        <f t="shared" si="6"/>
        <v>500</v>
      </c>
      <c r="M41" s="28">
        <f t="shared" si="6"/>
        <v>500</v>
      </c>
      <c r="N41" s="28">
        <f t="shared" si="6"/>
        <v>500</v>
      </c>
      <c r="O41" s="28">
        <f t="shared" si="6"/>
        <v>500</v>
      </c>
      <c r="P41" s="28">
        <f t="shared" si="6"/>
        <v>500</v>
      </c>
      <c r="Q41" s="29">
        <f t="shared" si="6"/>
        <v>500</v>
      </c>
    </row>
    <row r="42" spans="1:19" x14ac:dyDescent="0.2">
      <c r="B42" s="6" t="s">
        <v>4</v>
      </c>
      <c r="C42" s="6"/>
      <c r="D42" s="6"/>
      <c r="E42" s="30">
        <f t="shared" ref="E42:P42" si="7">IF(ISERROR(E39/(E40*E$41)),0,E39/(E40*E$41))</f>
        <v>0.13520833333333335</v>
      </c>
      <c r="F42" s="30">
        <f t="shared" si="7"/>
        <v>0.15870833333333334</v>
      </c>
      <c r="G42" s="30">
        <f t="shared" si="7"/>
        <v>0.21058333333333334</v>
      </c>
      <c r="H42" s="30">
        <f t="shared" si="7"/>
        <v>0.24558333333333332</v>
      </c>
      <c r="I42" s="30">
        <f t="shared" si="7"/>
        <v>0.24595833333333333</v>
      </c>
      <c r="J42" s="30">
        <f t="shared" si="7"/>
        <v>0.27191666666666664</v>
      </c>
      <c r="K42" s="30">
        <f t="shared" si="7"/>
        <v>0.27720833333333333</v>
      </c>
      <c r="L42" s="30">
        <f t="shared" si="7"/>
        <v>0.26791666666666669</v>
      </c>
      <c r="M42" s="30">
        <f t="shared" si="7"/>
        <v>0.23658333333333334</v>
      </c>
      <c r="N42" s="30">
        <f t="shared" si="7"/>
        <v>0.19625000000000001</v>
      </c>
      <c r="O42" s="30">
        <f t="shared" si="7"/>
        <v>0.16654166666666667</v>
      </c>
      <c r="P42" s="30">
        <f t="shared" si="7"/>
        <v>0.14637500000000001</v>
      </c>
      <c r="Q42" s="31">
        <f>IF(ISERROR(Q39/(Q40*Q$41)),0,Q39/(Q40*Q$41))</f>
        <v>0.21349885844748859</v>
      </c>
    </row>
    <row r="43" spans="1:19" x14ac:dyDescent="0.2">
      <c r="B43" s="6" t="s">
        <v>24</v>
      </c>
      <c r="C43" s="6"/>
      <c r="D43" s="6"/>
      <c r="E43" s="32">
        <f>$B$10</f>
        <v>0.13</v>
      </c>
      <c r="F43" s="32">
        <f t="shared" ref="F43:P43" si="8">$B$10</f>
        <v>0.13</v>
      </c>
      <c r="G43" s="32">
        <f t="shared" si="8"/>
        <v>0.13</v>
      </c>
      <c r="H43" s="32">
        <f t="shared" si="8"/>
        <v>0.13</v>
      </c>
      <c r="I43" s="32">
        <f t="shared" si="8"/>
        <v>0.13</v>
      </c>
      <c r="J43" s="32">
        <f t="shared" si="8"/>
        <v>0.13</v>
      </c>
      <c r="K43" s="32">
        <f t="shared" si="8"/>
        <v>0.13</v>
      </c>
      <c r="L43" s="32">
        <f t="shared" si="8"/>
        <v>0.13</v>
      </c>
      <c r="M43" s="32">
        <f t="shared" si="8"/>
        <v>0.13</v>
      </c>
      <c r="N43" s="32">
        <f t="shared" si="8"/>
        <v>0.13</v>
      </c>
      <c r="O43" s="32">
        <f t="shared" si="8"/>
        <v>0.13</v>
      </c>
      <c r="P43" s="32">
        <f t="shared" si="8"/>
        <v>0.13</v>
      </c>
      <c r="Q43" s="33"/>
    </row>
    <row r="44" spans="1:19" ht="13.5" thickBot="1" x14ac:dyDescent="0.25">
      <c r="B44" s="34" t="s">
        <v>33</v>
      </c>
      <c r="C44" s="35"/>
      <c r="D44" s="35"/>
      <c r="E44" s="36">
        <f>SUM(E60,E81)</f>
        <v>5522.3241666666672</v>
      </c>
      <c r="F44" s="36">
        <f t="shared" ref="F44:P44" si="9">SUM(F60,F81)</f>
        <v>5872.6005000000005</v>
      </c>
      <c r="G44" s="36">
        <f t="shared" si="9"/>
        <v>9317.9970000000012</v>
      </c>
      <c r="H44" s="36">
        <f t="shared" si="9"/>
        <v>10631.731500000002</v>
      </c>
      <c r="I44" s="36">
        <f t="shared" si="9"/>
        <v>10947.393166666669</v>
      </c>
      <c r="J44" s="36">
        <f t="shared" si="9"/>
        <v>17445.835333333336</v>
      </c>
      <c r="K44" s="36">
        <f t="shared" si="9"/>
        <v>18323.634333333335</v>
      </c>
      <c r="L44" s="36">
        <f t="shared" si="9"/>
        <v>17765.731750000003</v>
      </c>
      <c r="M44" s="36">
        <f t="shared" si="9"/>
        <v>15064.605833333335</v>
      </c>
      <c r="N44" s="36">
        <f t="shared" si="9"/>
        <v>12565.308166666668</v>
      </c>
      <c r="O44" s="36">
        <f t="shared" si="9"/>
        <v>6436.6640000000007</v>
      </c>
      <c r="P44" s="36">
        <f t="shared" si="9"/>
        <v>5881.1761666666671</v>
      </c>
      <c r="Q44" s="36">
        <f>SUM(E44:P44)</f>
        <v>135775.00191666669</v>
      </c>
    </row>
    <row r="45" spans="1:19" ht="9" customHeight="1" thickTop="1" thickBot="1" x14ac:dyDescent="0.25">
      <c r="B45" s="37"/>
      <c r="C45" s="37"/>
      <c r="D45" s="37"/>
      <c r="E45" s="38"/>
      <c r="F45" s="38"/>
      <c r="G45" s="38"/>
      <c r="H45" s="38"/>
      <c r="I45" s="38"/>
      <c r="J45" s="38"/>
      <c r="K45" s="38"/>
      <c r="L45" s="38"/>
      <c r="M45" s="38"/>
      <c r="N45" s="38"/>
      <c r="O45" s="38"/>
      <c r="P45" s="38"/>
      <c r="Q45" s="39"/>
      <c r="S45" s="40"/>
    </row>
    <row r="46" spans="1:19" ht="18.95" customHeight="1" thickTop="1" thickBot="1" x14ac:dyDescent="0.25">
      <c r="B46" s="119" t="s">
        <v>48</v>
      </c>
      <c r="C46" s="122"/>
      <c r="D46" s="122"/>
      <c r="E46" s="123">
        <f>E89</f>
        <v>6350.6727916666669</v>
      </c>
      <c r="F46" s="123">
        <f t="shared" ref="F46:P46" si="10">F89</f>
        <v>6753.4905749999998</v>
      </c>
      <c r="G46" s="123">
        <f t="shared" si="10"/>
        <v>10715.696550000001</v>
      </c>
      <c r="H46" s="123">
        <f t="shared" si="10"/>
        <v>12226.491225000002</v>
      </c>
      <c r="I46" s="123">
        <f t="shared" si="10"/>
        <v>12589.502141666668</v>
      </c>
      <c r="J46" s="123">
        <f t="shared" si="10"/>
        <v>20062.710633333336</v>
      </c>
      <c r="K46" s="123">
        <f t="shared" si="10"/>
        <v>21072.179483333333</v>
      </c>
      <c r="L46" s="123">
        <f t="shared" si="10"/>
        <v>20430.591512500003</v>
      </c>
      <c r="M46" s="123">
        <f t="shared" si="10"/>
        <v>17324.296708333335</v>
      </c>
      <c r="N46" s="123">
        <f t="shared" si="10"/>
        <v>14450.104391666666</v>
      </c>
      <c r="O46" s="123">
        <f t="shared" si="10"/>
        <v>7402.1635999999999</v>
      </c>
      <c r="P46" s="123">
        <f t="shared" si="10"/>
        <v>6763.3525916666667</v>
      </c>
      <c r="Q46" s="124">
        <f>SUM(E46:P46)</f>
        <v>156141.25220416667</v>
      </c>
    </row>
    <row r="47" spans="1:19" ht="18" customHeight="1" thickTop="1" x14ac:dyDescent="0.2">
      <c r="B47" s="37"/>
      <c r="C47" s="37"/>
      <c r="D47" s="37"/>
      <c r="E47" s="41"/>
      <c r="F47" s="41"/>
      <c r="G47" s="41"/>
      <c r="H47" s="41"/>
      <c r="I47" s="41"/>
      <c r="J47" s="41"/>
      <c r="K47" s="41"/>
      <c r="L47" s="41"/>
      <c r="M47" s="41"/>
      <c r="N47" s="41"/>
      <c r="O47" s="41"/>
      <c r="P47" s="41"/>
      <c r="Q47" s="33"/>
    </row>
    <row r="48" spans="1:19" ht="21.75" customHeight="1" x14ac:dyDescent="0.2">
      <c r="A48" s="234" t="s">
        <v>43</v>
      </c>
      <c r="B48" s="234"/>
      <c r="C48" s="234"/>
      <c r="D48" s="234"/>
      <c r="E48" s="234"/>
      <c r="F48" s="234"/>
      <c r="G48" s="234"/>
      <c r="H48" s="234"/>
      <c r="I48" s="234"/>
      <c r="J48" s="234"/>
      <c r="K48" s="234"/>
      <c r="L48" s="234"/>
      <c r="M48" s="234"/>
      <c r="N48" s="234"/>
      <c r="O48" s="234"/>
      <c r="P48" s="234"/>
      <c r="Q48" s="234"/>
    </row>
    <row r="49" spans="1:17" ht="25.5" customHeight="1" x14ac:dyDescent="0.2">
      <c r="A49" s="228" t="s">
        <v>44</v>
      </c>
      <c r="B49" s="228"/>
      <c r="C49" s="228"/>
      <c r="D49" s="228"/>
      <c r="E49" s="228"/>
      <c r="F49" s="228"/>
      <c r="G49" s="228"/>
      <c r="H49" s="228"/>
      <c r="I49" s="228"/>
      <c r="J49" s="228"/>
      <c r="K49" s="228"/>
      <c r="L49" s="228"/>
      <c r="M49" s="228"/>
      <c r="N49" s="228"/>
      <c r="O49" s="228"/>
      <c r="P49" s="228"/>
      <c r="Q49" s="228"/>
    </row>
    <row r="50" spans="1:17" x14ac:dyDescent="0.2">
      <c r="A50" s="42"/>
      <c r="B50" s="43"/>
      <c r="C50" s="43"/>
      <c r="D50" s="42"/>
      <c r="E50" s="42"/>
      <c r="F50" s="42"/>
      <c r="G50" s="42"/>
      <c r="H50" s="42"/>
      <c r="I50" s="42"/>
      <c r="J50" s="42"/>
      <c r="K50" s="42"/>
      <c r="L50" s="42"/>
      <c r="M50" s="42"/>
      <c r="N50" s="42"/>
      <c r="O50" s="42"/>
      <c r="P50" s="42"/>
      <c r="Q50" s="42"/>
    </row>
    <row r="51" spans="1:17" ht="33.75" customHeight="1" x14ac:dyDescent="0.3">
      <c r="A51" s="42"/>
      <c r="B51" s="42"/>
      <c r="C51" s="42"/>
      <c r="D51" s="42"/>
      <c r="E51" s="235" t="s">
        <v>25</v>
      </c>
      <c r="F51" s="235"/>
      <c r="G51" s="235"/>
      <c r="H51" s="235"/>
      <c r="I51" s="235"/>
      <c r="J51" s="235"/>
      <c r="K51" s="235"/>
      <c r="L51" s="235"/>
      <c r="M51" s="235"/>
      <c r="N51" s="235"/>
      <c r="O51" s="235"/>
      <c r="P51" s="235"/>
      <c r="Q51" s="42"/>
    </row>
    <row r="52" spans="1:17" ht="27.75" customHeight="1" thickBot="1" x14ac:dyDescent="0.25">
      <c r="A52" s="44"/>
      <c r="B52" s="44"/>
      <c r="C52" s="44"/>
      <c r="D52" s="44"/>
      <c r="E52" s="45" t="s">
        <v>7</v>
      </c>
      <c r="F52" s="45" t="s">
        <v>8</v>
      </c>
      <c r="G52" s="45" t="s">
        <v>9</v>
      </c>
      <c r="H52" s="45" t="s">
        <v>10</v>
      </c>
      <c r="I52" s="45" t="s">
        <v>11</v>
      </c>
      <c r="J52" s="45" t="s">
        <v>12</v>
      </c>
      <c r="K52" s="45" t="s">
        <v>13</v>
      </c>
      <c r="L52" s="45" t="s">
        <v>14</v>
      </c>
      <c r="M52" s="45" t="s">
        <v>15</v>
      </c>
      <c r="N52" s="45" t="s">
        <v>16</v>
      </c>
      <c r="O52" s="45" t="s">
        <v>17</v>
      </c>
      <c r="P52" s="45" t="s">
        <v>18</v>
      </c>
      <c r="Q52" s="44"/>
    </row>
    <row r="53" spans="1:17" ht="11.25" customHeight="1" x14ac:dyDescent="0.2">
      <c r="A53" s="44"/>
      <c r="C53" s="46" t="s">
        <v>23</v>
      </c>
      <c r="E53" s="44"/>
      <c r="F53" s="44"/>
      <c r="G53" s="44"/>
      <c r="H53" s="44"/>
      <c r="I53" s="44"/>
      <c r="J53" s="44"/>
      <c r="K53" s="44"/>
      <c r="L53" s="44"/>
      <c r="M53" s="44"/>
      <c r="N53" s="44"/>
      <c r="O53" s="44"/>
      <c r="P53" s="44"/>
      <c r="Q53" s="44"/>
    </row>
    <row r="54" spans="1:17" ht="22.5" customHeight="1" x14ac:dyDescent="0.2">
      <c r="C54" s="79"/>
      <c r="D54" s="72" t="s">
        <v>21</v>
      </c>
      <c r="E54" s="128">
        <f t="shared" ref="E54:P54" si="11">(SUM(E9:E18)+SUM(E29:E32))*$E$38+(SUM(E9:E32)*E37)</f>
        <v>19868.333333333332</v>
      </c>
      <c r="F54" s="128">
        <f t="shared" si="11"/>
        <v>23373.166666666664</v>
      </c>
      <c r="G54" s="128">
        <f t="shared" si="11"/>
        <v>27361.166666666664</v>
      </c>
      <c r="H54" s="128">
        <f t="shared" si="11"/>
        <v>31112.833333333332</v>
      </c>
      <c r="I54" s="128">
        <f t="shared" si="11"/>
        <v>32525.333333333332</v>
      </c>
      <c r="J54" s="128">
        <f t="shared" si="11"/>
        <v>35158</v>
      </c>
      <c r="K54" s="128">
        <f t="shared" si="11"/>
        <v>35596.666666666664</v>
      </c>
      <c r="L54" s="128">
        <f t="shared" si="11"/>
        <v>34507.5</v>
      </c>
      <c r="M54" s="128">
        <f t="shared" si="11"/>
        <v>30109.833333333332</v>
      </c>
      <c r="N54" s="128">
        <f t="shared" si="11"/>
        <v>25356.833333333336</v>
      </c>
      <c r="O54" s="128">
        <f t="shared" si="11"/>
        <v>26008</v>
      </c>
      <c r="P54" s="128">
        <f t="shared" si="11"/>
        <v>22101.666666666664</v>
      </c>
    </row>
    <row r="55" spans="1:17" ht="12" customHeight="1" x14ac:dyDescent="0.2">
      <c r="A55" s="44"/>
      <c r="C55" s="73"/>
      <c r="D55" s="74" t="s">
        <v>20</v>
      </c>
      <c r="E55" s="129">
        <f>(SUM(E19:E21))*E38</f>
        <v>17531.666666666668</v>
      </c>
      <c r="F55" s="129">
        <f t="shared" ref="F55:P55" si="12">(SUM(F19:F21))*F38</f>
        <v>16626.666666666668</v>
      </c>
      <c r="G55" s="129">
        <f t="shared" si="12"/>
        <v>20680.666666666668</v>
      </c>
      <c r="H55" s="129">
        <f t="shared" si="12"/>
        <v>21461.333333333336</v>
      </c>
      <c r="I55" s="129">
        <f t="shared" si="12"/>
        <v>21786.166666666668</v>
      </c>
      <c r="J55" s="129">
        <f t="shared" si="12"/>
        <v>21930.666666666668</v>
      </c>
      <c r="K55" s="129">
        <f t="shared" si="12"/>
        <v>25024.500000000004</v>
      </c>
      <c r="L55" s="129">
        <f t="shared" si="12"/>
        <v>23651.000000000004</v>
      </c>
      <c r="M55" s="129">
        <f t="shared" si="12"/>
        <v>20533.333333333336</v>
      </c>
      <c r="N55" s="129">
        <f t="shared" si="12"/>
        <v>20200.500000000004</v>
      </c>
      <c r="O55" s="129">
        <f t="shared" si="12"/>
        <v>20320.000000000004</v>
      </c>
      <c r="P55" s="129">
        <f t="shared" si="12"/>
        <v>19664.500000000004</v>
      </c>
      <c r="Q55" s="44"/>
    </row>
    <row r="56" spans="1:17" ht="12" customHeight="1" x14ac:dyDescent="0.2">
      <c r="A56" s="44"/>
      <c r="C56" s="89"/>
      <c r="D56" s="75" t="s">
        <v>19</v>
      </c>
      <c r="E56" s="130">
        <f>SUM(E22:E28)*E38</f>
        <v>12897.500000000002</v>
      </c>
      <c r="F56" s="130">
        <f>SUM(F22:F28)*F38</f>
        <v>14248.666666666668</v>
      </c>
      <c r="G56" s="130">
        <f>SUM(G22:G28)*G38</f>
        <v>30295.166666666672</v>
      </c>
      <c r="H56" s="130">
        <f>SUM(H22:H28)*H38</f>
        <v>36085.333333333336</v>
      </c>
      <c r="I56" s="130">
        <f t="shared" ref="I56:O56" si="13">SUM(I22:I28)*I38</f>
        <v>37185.000000000007</v>
      </c>
      <c r="J56" s="130">
        <f t="shared" si="13"/>
        <v>41109.333333333336</v>
      </c>
      <c r="K56" s="130">
        <f t="shared" si="13"/>
        <v>42500.333333333336</v>
      </c>
      <c r="L56" s="130">
        <f t="shared" si="13"/>
        <v>41506.500000000007</v>
      </c>
      <c r="M56" s="130">
        <f t="shared" si="13"/>
        <v>34773.333333333336</v>
      </c>
      <c r="N56" s="130">
        <f t="shared" si="13"/>
        <v>27447.666666666668</v>
      </c>
      <c r="O56" s="130">
        <f t="shared" si="13"/>
        <v>14016.000000000002</v>
      </c>
      <c r="P56" s="130">
        <f>SUM(P22:P25)*P38</f>
        <v>12685.333333333334</v>
      </c>
      <c r="Q56" s="126"/>
    </row>
    <row r="57" spans="1:17" x14ac:dyDescent="0.2">
      <c r="A57" s="44"/>
      <c r="C57" s="47"/>
      <c r="E57" s="48"/>
      <c r="F57" s="48"/>
      <c r="G57" s="48"/>
      <c r="H57" s="48"/>
      <c r="I57" s="48"/>
      <c r="J57" s="48"/>
      <c r="K57" s="48"/>
      <c r="L57" s="48"/>
      <c r="M57" s="48"/>
      <c r="N57" s="48"/>
      <c r="O57" s="48"/>
      <c r="P57" s="48"/>
      <c r="Q57" s="44"/>
    </row>
    <row r="58" spans="1:17" ht="13.5" customHeight="1" x14ac:dyDescent="0.2">
      <c r="A58" s="44"/>
      <c r="C58" s="93" t="s">
        <v>27</v>
      </c>
      <c r="D58" s="72"/>
      <c r="E58" s="131">
        <f t="shared" ref="E58:P58" si="14">(E37/E36)*E39</f>
        <v>14061.666666666666</v>
      </c>
      <c r="F58" s="131">
        <f t="shared" si="14"/>
        <v>16505.666666666664</v>
      </c>
      <c r="G58" s="131">
        <f t="shared" si="14"/>
        <v>21900.666666666664</v>
      </c>
      <c r="H58" s="131">
        <f t="shared" si="14"/>
        <v>25540.666666666664</v>
      </c>
      <c r="I58" s="131">
        <f t="shared" si="14"/>
        <v>25579.666666666664</v>
      </c>
      <c r="J58" s="131">
        <f t="shared" si="14"/>
        <v>28279.333333333332</v>
      </c>
      <c r="K58" s="131">
        <f t="shared" si="14"/>
        <v>28829.666666666664</v>
      </c>
      <c r="L58" s="131">
        <f t="shared" si="14"/>
        <v>27863.333333333332</v>
      </c>
      <c r="M58" s="131">
        <f t="shared" si="14"/>
        <v>24604.666666666664</v>
      </c>
      <c r="N58" s="131">
        <f t="shared" si="14"/>
        <v>20409.999999999996</v>
      </c>
      <c r="O58" s="131">
        <f t="shared" si="14"/>
        <v>17320.333333333332</v>
      </c>
      <c r="P58" s="131">
        <f t="shared" si="14"/>
        <v>15222.999999999998</v>
      </c>
      <c r="Q58" s="44"/>
    </row>
    <row r="59" spans="1:17" ht="13.5" customHeight="1" x14ac:dyDescent="0.2">
      <c r="A59" s="44"/>
      <c r="C59" s="94" t="s">
        <v>28</v>
      </c>
      <c r="D59" s="74"/>
      <c r="E59" s="95">
        <v>0.5</v>
      </c>
      <c r="F59" s="95">
        <v>0.5</v>
      </c>
      <c r="G59" s="95">
        <v>0.5</v>
      </c>
      <c r="H59" s="95">
        <v>0.5</v>
      </c>
      <c r="I59" s="95">
        <v>0.5</v>
      </c>
      <c r="J59" s="95">
        <v>0.5</v>
      </c>
      <c r="K59" s="95">
        <v>0.5</v>
      </c>
      <c r="L59" s="95">
        <v>0.5</v>
      </c>
      <c r="M59" s="95">
        <v>0.5</v>
      </c>
      <c r="N59" s="95">
        <v>0.5</v>
      </c>
      <c r="O59" s="95">
        <v>0.5</v>
      </c>
      <c r="P59" s="95">
        <v>0.5</v>
      </c>
      <c r="Q59" s="44"/>
    </row>
    <row r="60" spans="1:17" ht="13.5" customHeight="1" x14ac:dyDescent="0.2">
      <c r="A60" s="44"/>
      <c r="C60" s="96" t="s">
        <v>29</v>
      </c>
      <c r="D60" s="75"/>
      <c r="E60" s="97">
        <f t="shared" ref="E60:P60" si="15">E43*E58*E59</f>
        <v>914.00833333333333</v>
      </c>
      <c r="F60" s="97">
        <f t="shared" si="15"/>
        <v>1072.8683333333331</v>
      </c>
      <c r="G60" s="97">
        <f t="shared" si="15"/>
        <v>1423.5433333333333</v>
      </c>
      <c r="H60" s="97">
        <f t="shared" si="15"/>
        <v>1660.1433333333332</v>
      </c>
      <c r="I60" s="97">
        <f t="shared" si="15"/>
        <v>1662.6783333333333</v>
      </c>
      <c r="J60" s="97">
        <f t="shared" si="15"/>
        <v>1838.1566666666668</v>
      </c>
      <c r="K60" s="97">
        <f t="shared" si="15"/>
        <v>1873.9283333333333</v>
      </c>
      <c r="L60" s="97">
        <f t="shared" si="15"/>
        <v>1811.1166666666666</v>
      </c>
      <c r="M60" s="97">
        <f t="shared" si="15"/>
        <v>1599.3033333333333</v>
      </c>
      <c r="N60" s="97">
        <f t="shared" si="15"/>
        <v>1326.6499999999999</v>
      </c>
      <c r="O60" s="97">
        <f t="shared" si="15"/>
        <v>1125.8216666666667</v>
      </c>
      <c r="P60" s="97">
        <f t="shared" si="15"/>
        <v>989.49499999999989</v>
      </c>
      <c r="Q60" s="44"/>
    </row>
    <row r="61" spans="1:17" ht="13.5" customHeight="1" x14ac:dyDescent="0.2">
      <c r="A61" s="44"/>
      <c r="C61" s="50"/>
      <c r="E61" s="51"/>
      <c r="F61" s="51"/>
      <c r="G61" s="51"/>
      <c r="H61" s="51"/>
      <c r="I61" s="51"/>
      <c r="J61" s="51"/>
      <c r="K61" s="51"/>
      <c r="L61" s="51"/>
      <c r="M61" s="51"/>
      <c r="N61" s="51"/>
      <c r="O61" s="51"/>
      <c r="P61" s="51"/>
      <c r="Q61" s="44"/>
    </row>
    <row r="62" spans="1:17" ht="13.5" customHeight="1" x14ac:dyDescent="0.2">
      <c r="A62" s="44"/>
      <c r="C62" s="46" t="s">
        <v>36</v>
      </c>
      <c r="E62" s="51"/>
      <c r="F62" s="51"/>
      <c r="G62" s="51"/>
      <c r="H62" s="51"/>
      <c r="I62" s="51"/>
      <c r="J62" s="51"/>
      <c r="K62" s="51"/>
      <c r="L62" s="51"/>
      <c r="M62" s="51"/>
      <c r="N62" s="51"/>
      <c r="O62" s="51"/>
      <c r="P62" s="51"/>
      <c r="Q62" s="44"/>
    </row>
    <row r="63" spans="1:17" ht="13.5" customHeight="1" x14ac:dyDescent="0.2">
      <c r="A63" s="44"/>
      <c r="C63" s="79"/>
      <c r="D63" s="72" t="s">
        <v>21</v>
      </c>
      <c r="E63" s="132">
        <f>E54-E58</f>
        <v>5806.6666666666661</v>
      </c>
      <c r="F63" s="132">
        <f t="shared" ref="F63:P63" si="16">F54-F58</f>
        <v>6867.5</v>
      </c>
      <c r="G63" s="132">
        <f t="shared" si="16"/>
        <v>5460.5</v>
      </c>
      <c r="H63" s="132">
        <f t="shared" si="16"/>
        <v>5572.1666666666679</v>
      </c>
      <c r="I63" s="132">
        <f t="shared" si="16"/>
        <v>6945.6666666666679</v>
      </c>
      <c r="J63" s="132">
        <f t="shared" si="16"/>
        <v>6878.6666666666679</v>
      </c>
      <c r="K63" s="132">
        <f t="shared" si="16"/>
        <v>6767</v>
      </c>
      <c r="L63" s="132">
        <f t="shared" si="16"/>
        <v>6644.1666666666679</v>
      </c>
      <c r="M63" s="132">
        <f t="shared" si="16"/>
        <v>5505.1666666666679</v>
      </c>
      <c r="N63" s="132">
        <f t="shared" si="16"/>
        <v>4946.8333333333394</v>
      </c>
      <c r="O63" s="132">
        <f t="shared" si="16"/>
        <v>8687.6666666666679</v>
      </c>
      <c r="P63" s="132">
        <f t="shared" si="16"/>
        <v>6878.6666666666661</v>
      </c>
      <c r="Q63" s="44"/>
    </row>
    <row r="64" spans="1:17" ht="13.5" customHeight="1" x14ac:dyDescent="0.2">
      <c r="A64" s="44"/>
      <c r="C64" s="73"/>
      <c r="D64" s="74" t="s">
        <v>20</v>
      </c>
      <c r="E64" s="133">
        <f>E55</f>
        <v>17531.666666666668</v>
      </c>
      <c r="F64" s="133">
        <f t="shared" ref="F64:P65" si="17">F55</f>
        <v>16626.666666666668</v>
      </c>
      <c r="G64" s="133">
        <f t="shared" si="17"/>
        <v>20680.666666666668</v>
      </c>
      <c r="H64" s="133">
        <f t="shared" si="17"/>
        <v>21461.333333333336</v>
      </c>
      <c r="I64" s="133">
        <f t="shared" si="17"/>
        <v>21786.166666666668</v>
      </c>
      <c r="J64" s="133">
        <f t="shared" si="17"/>
        <v>21930.666666666668</v>
      </c>
      <c r="K64" s="133">
        <f t="shared" si="17"/>
        <v>25024.500000000004</v>
      </c>
      <c r="L64" s="133">
        <f t="shared" si="17"/>
        <v>23651.000000000004</v>
      </c>
      <c r="M64" s="133">
        <f t="shared" si="17"/>
        <v>20533.333333333336</v>
      </c>
      <c r="N64" s="133">
        <f t="shared" si="17"/>
        <v>20200.500000000004</v>
      </c>
      <c r="O64" s="133">
        <f t="shared" si="17"/>
        <v>20320.000000000004</v>
      </c>
      <c r="P64" s="133">
        <f t="shared" si="17"/>
        <v>19664.500000000004</v>
      </c>
      <c r="Q64" s="44"/>
    </row>
    <row r="65" spans="1:17" ht="13.5" customHeight="1" x14ac:dyDescent="0.2">
      <c r="A65" s="44"/>
      <c r="C65" s="89"/>
      <c r="D65" s="75" t="s">
        <v>19</v>
      </c>
      <c r="E65" s="134">
        <f>E56</f>
        <v>12897.500000000002</v>
      </c>
      <c r="F65" s="134">
        <f t="shared" si="17"/>
        <v>14248.666666666668</v>
      </c>
      <c r="G65" s="134">
        <f t="shared" si="17"/>
        <v>30295.166666666672</v>
      </c>
      <c r="H65" s="134">
        <f t="shared" si="17"/>
        <v>36085.333333333336</v>
      </c>
      <c r="I65" s="134">
        <f t="shared" si="17"/>
        <v>37185.000000000007</v>
      </c>
      <c r="J65" s="134">
        <f t="shared" si="17"/>
        <v>41109.333333333336</v>
      </c>
      <c r="K65" s="134">
        <f t="shared" si="17"/>
        <v>42500.333333333336</v>
      </c>
      <c r="L65" s="134">
        <f t="shared" si="17"/>
        <v>41506.500000000007</v>
      </c>
      <c r="M65" s="134">
        <f t="shared" si="17"/>
        <v>34773.333333333336</v>
      </c>
      <c r="N65" s="134">
        <f t="shared" si="17"/>
        <v>27447.666666666668</v>
      </c>
      <c r="O65" s="134">
        <f t="shared" si="17"/>
        <v>14016.000000000002</v>
      </c>
      <c r="P65" s="134">
        <f t="shared" si="17"/>
        <v>12685.333333333334</v>
      </c>
      <c r="Q65" s="44"/>
    </row>
    <row r="66" spans="1:17" ht="13.5" customHeight="1" x14ac:dyDescent="0.2">
      <c r="A66" s="44"/>
      <c r="C66" s="47"/>
      <c r="E66" s="48"/>
      <c r="F66" s="48"/>
      <c r="G66" s="48"/>
      <c r="H66" s="48"/>
      <c r="I66" s="48"/>
      <c r="J66" s="48"/>
      <c r="K66" s="48"/>
      <c r="L66" s="48"/>
      <c r="M66" s="48"/>
      <c r="N66" s="48"/>
      <c r="O66" s="48"/>
      <c r="P66" s="48"/>
      <c r="Q66" s="44"/>
    </row>
    <row r="67" spans="1:17" ht="13.5" customHeight="1" x14ac:dyDescent="0.2">
      <c r="A67" s="44"/>
      <c r="C67" s="49" t="s">
        <v>30</v>
      </c>
      <c r="E67" s="125"/>
      <c r="F67" s="125"/>
      <c r="G67" s="48"/>
      <c r="H67" s="48"/>
      <c r="I67" s="48"/>
      <c r="J67" s="48"/>
      <c r="K67" s="48"/>
      <c r="L67" s="48"/>
      <c r="M67" s="48"/>
      <c r="N67" s="48"/>
      <c r="O67" s="48"/>
      <c r="P67" s="48"/>
      <c r="Q67" s="44"/>
    </row>
    <row r="68" spans="1:17" s="53" customFormat="1" ht="13.5" customHeight="1" x14ac:dyDescent="0.2">
      <c r="A68" s="52"/>
      <c r="C68" s="98"/>
      <c r="D68" s="99" t="s">
        <v>21</v>
      </c>
      <c r="E68" s="100">
        <f>0.5</f>
        <v>0.5</v>
      </c>
      <c r="F68" s="100">
        <f t="shared" ref="F68:P68" si="18">0.5</f>
        <v>0.5</v>
      </c>
      <c r="G68" s="100">
        <f t="shared" si="18"/>
        <v>0.5</v>
      </c>
      <c r="H68" s="100">
        <f t="shared" si="18"/>
        <v>0.5</v>
      </c>
      <c r="I68" s="100">
        <f t="shared" si="18"/>
        <v>0.5</v>
      </c>
      <c r="J68" s="100">
        <f t="shared" si="18"/>
        <v>0.5</v>
      </c>
      <c r="K68" s="100">
        <f t="shared" si="18"/>
        <v>0.5</v>
      </c>
      <c r="L68" s="100">
        <f t="shared" si="18"/>
        <v>0.5</v>
      </c>
      <c r="M68" s="100">
        <f t="shared" si="18"/>
        <v>0.5</v>
      </c>
      <c r="N68" s="100">
        <f t="shared" si="18"/>
        <v>0.5</v>
      </c>
      <c r="O68" s="100">
        <f t="shared" si="18"/>
        <v>0.5</v>
      </c>
      <c r="P68" s="100">
        <f t="shared" si="18"/>
        <v>0.5</v>
      </c>
      <c r="Q68" s="52"/>
    </row>
    <row r="69" spans="1:17" s="53" customFormat="1" ht="13.5" customHeight="1" x14ac:dyDescent="0.2">
      <c r="A69" s="52"/>
      <c r="C69" s="101"/>
      <c r="D69" s="102" t="s">
        <v>20</v>
      </c>
      <c r="E69" s="103">
        <v>0.9</v>
      </c>
      <c r="F69" s="103">
        <v>0.9</v>
      </c>
      <c r="G69" s="103">
        <v>0.9</v>
      </c>
      <c r="H69" s="103">
        <v>0.9</v>
      </c>
      <c r="I69" s="103">
        <v>0.9</v>
      </c>
      <c r="J69" s="103">
        <v>1.1000000000000001</v>
      </c>
      <c r="K69" s="103">
        <v>1.1000000000000001</v>
      </c>
      <c r="L69" s="103">
        <v>1.1000000000000001</v>
      </c>
      <c r="M69" s="103">
        <v>1.1000000000000001</v>
      </c>
      <c r="N69" s="103">
        <v>1.1000000000000001</v>
      </c>
      <c r="O69" s="103">
        <v>0.9</v>
      </c>
      <c r="P69" s="103">
        <v>0.9</v>
      </c>
      <c r="Q69" s="52"/>
    </row>
    <row r="70" spans="1:17" s="53" customFormat="1" ht="13.5" customHeight="1" x14ac:dyDescent="0.2">
      <c r="A70" s="52"/>
      <c r="C70" s="104"/>
      <c r="D70" s="105" t="s">
        <v>19</v>
      </c>
      <c r="E70" s="106">
        <v>1.3</v>
      </c>
      <c r="F70" s="106">
        <v>1.3</v>
      </c>
      <c r="G70" s="106">
        <v>1.3</v>
      </c>
      <c r="H70" s="106">
        <v>1.3</v>
      </c>
      <c r="I70" s="106">
        <v>1.3</v>
      </c>
      <c r="J70" s="106">
        <v>2.25</v>
      </c>
      <c r="K70" s="106">
        <v>2.25</v>
      </c>
      <c r="L70" s="106">
        <v>2.25</v>
      </c>
      <c r="M70" s="106">
        <v>2.25</v>
      </c>
      <c r="N70" s="106">
        <v>2.25</v>
      </c>
      <c r="O70" s="106">
        <v>1.3</v>
      </c>
      <c r="P70" s="106">
        <v>1.3</v>
      </c>
      <c r="Q70" s="52"/>
    </row>
    <row r="71" spans="1:17" s="55" customFormat="1" ht="13.5" customHeight="1" x14ac:dyDescent="0.2">
      <c r="A71" s="54"/>
      <c r="C71" s="56" t="s">
        <v>45</v>
      </c>
      <c r="E71" s="57"/>
      <c r="F71" s="57"/>
      <c r="G71" s="57"/>
      <c r="H71" s="57"/>
      <c r="I71" s="57"/>
      <c r="J71" s="57"/>
      <c r="K71" s="57"/>
      <c r="L71" s="57"/>
      <c r="M71" s="57"/>
      <c r="N71" s="57"/>
      <c r="O71" s="57"/>
      <c r="P71" s="57"/>
      <c r="Q71" s="54"/>
    </row>
    <row r="72" spans="1:17" s="59" customFormat="1" ht="13.5" customHeight="1" x14ac:dyDescent="0.2">
      <c r="A72" s="58"/>
      <c r="C72" s="107"/>
      <c r="D72" s="108" t="s">
        <v>21</v>
      </c>
      <c r="E72" s="109">
        <f>$E$43*E68</f>
        <v>6.5000000000000002E-2</v>
      </c>
      <c r="F72" s="109">
        <f t="shared" ref="F72:P72" si="19">$E$43*F68</f>
        <v>6.5000000000000002E-2</v>
      </c>
      <c r="G72" s="109">
        <f t="shared" si="19"/>
        <v>6.5000000000000002E-2</v>
      </c>
      <c r="H72" s="109">
        <f t="shared" si="19"/>
        <v>6.5000000000000002E-2</v>
      </c>
      <c r="I72" s="109">
        <f t="shared" si="19"/>
        <v>6.5000000000000002E-2</v>
      </c>
      <c r="J72" s="109">
        <f t="shared" si="19"/>
        <v>6.5000000000000002E-2</v>
      </c>
      <c r="K72" s="109">
        <f t="shared" si="19"/>
        <v>6.5000000000000002E-2</v>
      </c>
      <c r="L72" s="109">
        <f t="shared" si="19"/>
        <v>6.5000000000000002E-2</v>
      </c>
      <c r="M72" s="109">
        <f t="shared" si="19"/>
        <v>6.5000000000000002E-2</v>
      </c>
      <c r="N72" s="109">
        <f t="shared" si="19"/>
        <v>6.5000000000000002E-2</v>
      </c>
      <c r="O72" s="109">
        <f t="shared" si="19"/>
        <v>6.5000000000000002E-2</v>
      </c>
      <c r="P72" s="109">
        <f t="shared" si="19"/>
        <v>6.5000000000000002E-2</v>
      </c>
      <c r="Q72" s="58"/>
    </row>
    <row r="73" spans="1:17" s="59" customFormat="1" ht="13.5" customHeight="1" x14ac:dyDescent="0.2">
      <c r="A73" s="58"/>
      <c r="C73" s="110"/>
      <c r="D73" s="111" t="s">
        <v>20</v>
      </c>
      <c r="E73" s="112">
        <f t="shared" ref="E73:P74" si="20">$E$43*E69</f>
        <v>0.11700000000000001</v>
      </c>
      <c r="F73" s="112">
        <f t="shared" si="20"/>
        <v>0.11700000000000001</v>
      </c>
      <c r="G73" s="112">
        <f t="shared" si="20"/>
        <v>0.11700000000000001</v>
      </c>
      <c r="H73" s="112">
        <f t="shared" si="20"/>
        <v>0.11700000000000001</v>
      </c>
      <c r="I73" s="112">
        <f t="shared" si="20"/>
        <v>0.11700000000000001</v>
      </c>
      <c r="J73" s="112">
        <f t="shared" si="20"/>
        <v>0.14300000000000002</v>
      </c>
      <c r="K73" s="112">
        <f t="shared" si="20"/>
        <v>0.14300000000000002</v>
      </c>
      <c r="L73" s="112">
        <f t="shared" si="20"/>
        <v>0.14300000000000002</v>
      </c>
      <c r="M73" s="112">
        <f t="shared" si="20"/>
        <v>0.14300000000000002</v>
      </c>
      <c r="N73" s="112">
        <f t="shared" si="20"/>
        <v>0.14300000000000002</v>
      </c>
      <c r="O73" s="112">
        <f t="shared" si="20"/>
        <v>0.11700000000000001</v>
      </c>
      <c r="P73" s="112">
        <f t="shared" si="20"/>
        <v>0.11700000000000001</v>
      </c>
      <c r="Q73" s="58"/>
    </row>
    <row r="74" spans="1:17" s="59" customFormat="1" ht="13.5" customHeight="1" x14ac:dyDescent="0.2">
      <c r="A74" s="58"/>
      <c r="C74" s="113"/>
      <c r="D74" s="114" t="s">
        <v>19</v>
      </c>
      <c r="E74" s="115">
        <f t="shared" si="20"/>
        <v>0.16900000000000001</v>
      </c>
      <c r="F74" s="115">
        <f t="shared" si="20"/>
        <v>0.16900000000000001</v>
      </c>
      <c r="G74" s="115">
        <f t="shared" si="20"/>
        <v>0.16900000000000001</v>
      </c>
      <c r="H74" s="115">
        <f t="shared" si="20"/>
        <v>0.16900000000000001</v>
      </c>
      <c r="I74" s="115">
        <f t="shared" si="20"/>
        <v>0.16900000000000001</v>
      </c>
      <c r="J74" s="115">
        <f t="shared" si="20"/>
        <v>0.29249999999999998</v>
      </c>
      <c r="K74" s="115">
        <f t="shared" si="20"/>
        <v>0.29249999999999998</v>
      </c>
      <c r="L74" s="115">
        <f t="shared" si="20"/>
        <v>0.29249999999999998</v>
      </c>
      <c r="M74" s="115">
        <f t="shared" si="20"/>
        <v>0.29249999999999998</v>
      </c>
      <c r="N74" s="115">
        <f t="shared" si="20"/>
        <v>0.29249999999999998</v>
      </c>
      <c r="O74" s="115">
        <f t="shared" si="20"/>
        <v>0.16900000000000001</v>
      </c>
      <c r="P74" s="115">
        <f t="shared" si="20"/>
        <v>0.16900000000000001</v>
      </c>
      <c r="Q74" s="58"/>
    </row>
    <row r="75" spans="1:17" s="63" customFormat="1" x14ac:dyDescent="0.2">
      <c r="A75" s="62"/>
      <c r="C75" s="64" t="s">
        <v>46</v>
      </c>
      <c r="E75" s="65"/>
      <c r="F75" s="65"/>
      <c r="G75" s="65"/>
      <c r="H75" s="65"/>
      <c r="I75" s="65"/>
      <c r="J75" s="65"/>
      <c r="K75" s="65"/>
      <c r="L75" s="65"/>
      <c r="M75" s="65"/>
      <c r="N75" s="65"/>
      <c r="O75" s="65"/>
      <c r="P75" s="65"/>
      <c r="Q75" s="62"/>
    </row>
    <row r="76" spans="1:17" s="59" customFormat="1" x14ac:dyDescent="0.2">
      <c r="A76" s="58"/>
      <c r="C76" s="60"/>
      <c r="D76" s="59" t="s">
        <v>50</v>
      </c>
      <c r="E76" s="61">
        <f>$E$43*E59</f>
        <v>6.5000000000000002E-2</v>
      </c>
      <c r="F76" s="61">
        <f t="shared" ref="F76:P76" si="21">$E$43*F59</f>
        <v>6.5000000000000002E-2</v>
      </c>
      <c r="G76" s="61">
        <f t="shared" si="21"/>
        <v>6.5000000000000002E-2</v>
      </c>
      <c r="H76" s="61">
        <f t="shared" si="21"/>
        <v>6.5000000000000002E-2</v>
      </c>
      <c r="I76" s="61">
        <f t="shared" si="21"/>
        <v>6.5000000000000002E-2</v>
      </c>
      <c r="J76" s="61">
        <f t="shared" si="21"/>
        <v>6.5000000000000002E-2</v>
      </c>
      <c r="K76" s="61">
        <f t="shared" si="21"/>
        <v>6.5000000000000002E-2</v>
      </c>
      <c r="L76" s="61">
        <f t="shared" si="21"/>
        <v>6.5000000000000002E-2</v>
      </c>
      <c r="M76" s="61">
        <f t="shared" si="21"/>
        <v>6.5000000000000002E-2</v>
      </c>
      <c r="N76" s="61">
        <f t="shared" si="21"/>
        <v>6.5000000000000002E-2</v>
      </c>
      <c r="O76" s="61">
        <f t="shared" si="21"/>
        <v>6.5000000000000002E-2</v>
      </c>
      <c r="P76" s="61">
        <f t="shared" si="21"/>
        <v>6.5000000000000002E-2</v>
      </c>
      <c r="Q76" s="58"/>
    </row>
    <row r="77" spans="1:17" x14ac:dyDescent="0.2">
      <c r="A77" s="44"/>
      <c r="C77" s="49" t="s">
        <v>31</v>
      </c>
      <c r="E77" s="48"/>
      <c r="F77" s="48"/>
      <c r="G77" s="48"/>
      <c r="H77" s="48"/>
      <c r="I77" s="48"/>
      <c r="J77" s="48"/>
      <c r="K77" s="48"/>
      <c r="L77" s="48"/>
      <c r="M77" s="48"/>
      <c r="N77" s="48"/>
      <c r="O77" s="48"/>
      <c r="P77" s="48"/>
      <c r="Q77" s="44"/>
    </row>
    <row r="78" spans="1:17" ht="16.5" customHeight="1" x14ac:dyDescent="0.2">
      <c r="C78" s="72"/>
      <c r="D78" s="72" t="s">
        <v>21</v>
      </c>
      <c r="E78" s="116">
        <f t="shared" ref="E78:P79" si="22">E63*E68*$E$43</f>
        <v>377.43333333333328</v>
      </c>
      <c r="F78" s="116">
        <f t="shared" si="22"/>
        <v>446.38749999999999</v>
      </c>
      <c r="G78" s="116">
        <f t="shared" si="22"/>
        <v>354.9325</v>
      </c>
      <c r="H78" s="116">
        <f t="shared" si="22"/>
        <v>362.19083333333344</v>
      </c>
      <c r="I78" s="116">
        <f t="shared" si="22"/>
        <v>451.46833333333342</v>
      </c>
      <c r="J78" s="116">
        <f t="shared" si="22"/>
        <v>447.1133333333334</v>
      </c>
      <c r="K78" s="116">
        <f t="shared" si="22"/>
        <v>439.85500000000002</v>
      </c>
      <c r="L78" s="116">
        <f t="shared" si="22"/>
        <v>431.87083333333345</v>
      </c>
      <c r="M78" s="116">
        <f t="shared" si="22"/>
        <v>357.83583333333343</v>
      </c>
      <c r="N78" s="116">
        <f t="shared" si="22"/>
        <v>321.54416666666708</v>
      </c>
      <c r="O78" s="116">
        <f t="shared" si="22"/>
        <v>564.69833333333338</v>
      </c>
      <c r="P78" s="116">
        <f t="shared" si="22"/>
        <v>447.11333333333329</v>
      </c>
    </row>
    <row r="79" spans="1:17" x14ac:dyDescent="0.2">
      <c r="C79" s="74"/>
      <c r="D79" s="74" t="s">
        <v>20</v>
      </c>
      <c r="E79" s="117">
        <f t="shared" si="22"/>
        <v>2051.2050000000004</v>
      </c>
      <c r="F79" s="117">
        <f t="shared" si="22"/>
        <v>1945.3200000000004</v>
      </c>
      <c r="G79" s="117">
        <f t="shared" si="22"/>
        <v>2419.6380000000004</v>
      </c>
      <c r="H79" s="117">
        <f t="shared" si="22"/>
        <v>2510.9760000000006</v>
      </c>
      <c r="I79" s="117">
        <f t="shared" si="22"/>
        <v>2548.9815000000003</v>
      </c>
      <c r="J79" s="117">
        <f t="shared" si="22"/>
        <v>3136.0853333333339</v>
      </c>
      <c r="K79" s="117">
        <f t="shared" si="22"/>
        <v>3578.5035000000012</v>
      </c>
      <c r="L79" s="117">
        <f t="shared" si="22"/>
        <v>3382.0930000000008</v>
      </c>
      <c r="M79" s="117">
        <f t="shared" si="22"/>
        <v>2936.2666666666673</v>
      </c>
      <c r="N79" s="117">
        <f t="shared" si="22"/>
        <v>2888.6715000000008</v>
      </c>
      <c r="O79" s="117">
        <f t="shared" si="22"/>
        <v>2377.4400000000005</v>
      </c>
      <c r="P79" s="117">
        <f t="shared" si="22"/>
        <v>2300.7465000000007</v>
      </c>
    </row>
    <row r="80" spans="1:17" x14ac:dyDescent="0.2">
      <c r="C80" s="74"/>
      <c r="D80" s="74" t="s">
        <v>19</v>
      </c>
      <c r="E80" s="117">
        <f t="shared" ref="E80:P80" si="23">E43*E65*E70</f>
        <v>2179.6775000000002</v>
      </c>
      <c r="F80" s="117">
        <f t="shared" si="23"/>
        <v>2408.0246666666671</v>
      </c>
      <c r="G80" s="117">
        <f t="shared" si="23"/>
        <v>5119.8831666666674</v>
      </c>
      <c r="H80" s="117">
        <f t="shared" si="23"/>
        <v>6098.4213333333346</v>
      </c>
      <c r="I80" s="117">
        <f t="shared" si="23"/>
        <v>6284.2650000000012</v>
      </c>
      <c r="J80" s="117">
        <f t="shared" si="23"/>
        <v>12024.480000000001</v>
      </c>
      <c r="K80" s="117">
        <f t="shared" si="23"/>
        <v>12431.347500000002</v>
      </c>
      <c r="L80" s="117">
        <f t="shared" si="23"/>
        <v>12140.651250000003</v>
      </c>
      <c r="M80" s="117">
        <f t="shared" si="23"/>
        <v>10171.200000000001</v>
      </c>
      <c r="N80" s="117">
        <f t="shared" si="23"/>
        <v>8028.442500000001</v>
      </c>
      <c r="O80" s="117">
        <f t="shared" si="23"/>
        <v>2368.7040000000006</v>
      </c>
      <c r="P80" s="117">
        <f t="shared" si="23"/>
        <v>2143.8213333333338</v>
      </c>
    </row>
    <row r="81" spans="3:16" s="55" customFormat="1" x14ac:dyDescent="0.2">
      <c r="C81" s="118" t="s">
        <v>32</v>
      </c>
      <c r="D81" s="120"/>
      <c r="E81" s="121">
        <f>SUM(E78:E80)</f>
        <v>4608.315833333334</v>
      </c>
      <c r="F81" s="121">
        <f t="shared" ref="F81:P81" si="24">SUM(F78:F80)</f>
        <v>4799.7321666666676</v>
      </c>
      <c r="G81" s="121">
        <f t="shared" si="24"/>
        <v>7894.4536666666681</v>
      </c>
      <c r="H81" s="121">
        <f t="shared" si="24"/>
        <v>8971.5881666666683</v>
      </c>
      <c r="I81" s="121">
        <f t="shared" si="24"/>
        <v>9284.7148333333353</v>
      </c>
      <c r="J81" s="121">
        <f t="shared" si="24"/>
        <v>15607.678666666669</v>
      </c>
      <c r="K81" s="121">
        <f t="shared" si="24"/>
        <v>16449.706000000002</v>
      </c>
      <c r="L81" s="121">
        <f t="shared" si="24"/>
        <v>15954.615083333338</v>
      </c>
      <c r="M81" s="121">
        <f t="shared" si="24"/>
        <v>13465.302500000002</v>
      </c>
      <c r="N81" s="121">
        <f t="shared" si="24"/>
        <v>11238.658166666668</v>
      </c>
      <c r="O81" s="121">
        <f t="shared" si="24"/>
        <v>5310.842333333334</v>
      </c>
      <c r="P81" s="121">
        <f t="shared" si="24"/>
        <v>4891.6811666666672</v>
      </c>
    </row>
    <row r="84" spans="3:16" x14ac:dyDescent="0.2">
      <c r="C84" s="46" t="s">
        <v>40</v>
      </c>
      <c r="F84" s="138">
        <f>SUM(E44:P44)/Q39</f>
        <v>0.14519449476451457</v>
      </c>
      <c r="G84" s="66" t="s">
        <v>34</v>
      </c>
    </row>
    <row r="86" spans="3:16" s="55" customFormat="1" x14ac:dyDescent="0.2">
      <c r="C86" s="67" t="s">
        <v>49</v>
      </c>
    </row>
    <row r="87" spans="3:16" s="55" customFormat="1" x14ac:dyDescent="0.2">
      <c r="E87" s="68">
        <f>E81+E60</f>
        <v>5522.3241666666672</v>
      </c>
      <c r="F87" s="68">
        <f t="shared" ref="F87:P87" si="25">F81+F60</f>
        <v>5872.6005000000005</v>
      </c>
      <c r="G87" s="68">
        <f t="shared" si="25"/>
        <v>9317.9970000000012</v>
      </c>
      <c r="H87" s="68">
        <f t="shared" si="25"/>
        <v>10631.731500000002</v>
      </c>
      <c r="I87" s="68">
        <f t="shared" si="25"/>
        <v>10947.393166666669</v>
      </c>
      <c r="J87" s="68">
        <f t="shared" si="25"/>
        <v>17445.835333333336</v>
      </c>
      <c r="K87" s="68">
        <f t="shared" si="25"/>
        <v>18323.634333333335</v>
      </c>
      <c r="L87" s="68">
        <f t="shared" si="25"/>
        <v>17765.731750000003</v>
      </c>
      <c r="M87" s="68">
        <f t="shared" si="25"/>
        <v>15064.605833333335</v>
      </c>
      <c r="N87" s="68">
        <f t="shared" si="25"/>
        <v>12565.308166666668</v>
      </c>
      <c r="O87" s="68">
        <f t="shared" si="25"/>
        <v>6436.6640000000007</v>
      </c>
      <c r="P87" s="68">
        <f t="shared" si="25"/>
        <v>5881.1761666666671</v>
      </c>
    </row>
    <row r="88" spans="3:16" s="55" customFormat="1" x14ac:dyDescent="0.2"/>
    <row r="89" spans="3:16" s="69" customFormat="1" x14ac:dyDescent="0.2">
      <c r="C89" s="70" t="s">
        <v>47</v>
      </c>
      <c r="E89" s="71">
        <f>E87*1.15</f>
        <v>6350.6727916666669</v>
      </c>
      <c r="F89" s="71">
        <f t="shared" ref="F89:P89" si="26">F87*1.15</f>
        <v>6753.4905749999998</v>
      </c>
      <c r="G89" s="71">
        <f t="shared" si="26"/>
        <v>10715.696550000001</v>
      </c>
      <c r="H89" s="71">
        <f t="shared" si="26"/>
        <v>12226.491225000002</v>
      </c>
      <c r="I89" s="71">
        <f t="shared" si="26"/>
        <v>12589.502141666668</v>
      </c>
      <c r="J89" s="71">
        <f t="shared" si="26"/>
        <v>20062.710633333336</v>
      </c>
      <c r="K89" s="71">
        <f t="shared" si="26"/>
        <v>21072.179483333333</v>
      </c>
      <c r="L89" s="71">
        <f t="shared" si="26"/>
        <v>20430.591512500003</v>
      </c>
      <c r="M89" s="71">
        <f t="shared" si="26"/>
        <v>17324.296708333335</v>
      </c>
      <c r="N89" s="71">
        <f t="shared" si="26"/>
        <v>14450.104391666666</v>
      </c>
      <c r="O89" s="71">
        <f t="shared" si="26"/>
        <v>7402.1635999999999</v>
      </c>
      <c r="P89" s="71">
        <f t="shared" si="26"/>
        <v>6763.3525916666667</v>
      </c>
    </row>
    <row r="92" spans="3:16" x14ac:dyDescent="0.2">
      <c r="D92" s="2" t="s">
        <v>54</v>
      </c>
      <c r="E92" s="28">
        <f>Q39</f>
        <v>935125</v>
      </c>
    </row>
    <row r="93" spans="3:16" x14ac:dyDescent="0.2">
      <c r="D93" s="2" t="s">
        <v>52</v>
      </c>
      <c r="E93" s="137">
        <f>Q44</f>
        <v>135775.00191666669</v>
      </c>
    </row>
    <row r="94" spans="3:16" x14ac:dyDescent="0.2">
      <c r="D94" s="2" t="s">
        <v>53</v>
      </c>
      <c r="E94" s="137">
        <f>Q46</f>
        <v>156141.25220416667</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S94"/>
  <sheetViews>
    <sheetView showGridLines="0" topLeftCell="D1" zoomScaleSheetLayoutView="145" workbookViewId="0">
      <selection activeCell="J79" sqref="J79"/>
    </sheetView>
  </sheetViews>
  <sheetFormatPr defaultColWidth="8.85546875" defaultRowHeight="12.75" x14ac:dyDescent="0.2"/>
  <cols>
    <col min="1" max="1" width="1.42578125" style="2" customWidth="1"/>
    <col min="2" max="2" width="13" style="2" customWidth="1"/>
    <col min="3" max="3" width="14.85546875" style="2" customWidth="1"/>
    <col min="4" max="4" width="19" style="2" customWidth="1"/>
    <col min="5" max="17" width="14" style="2" customWidth="1"/>
    <col min="18" max="18" width="8.85546875" style="2"/>
    <col min="19" max="19" width="12.5703125" style="2" bestFit="1" customWidth="1"/>
    <col min="20" max="16384" width="8.85546875" style="2"/>
  </cols>
  <sheetData>
    <row r="1" spans="2:17" ht="19.5" thickBot="1" x14ac:dyDescent="0.35">
      <c r="B1" s="90" t="s">
        <v>22</v>
      </c>
      <c r="C1"/>
      <c r="D1"/>
      <c r="E1"/>
      <c r="F1"/>
      <c r="G1"/>
      <c r="H1"/>
      <c r="I1"/>
      <c r="J1"/>
      <c r="K1"/>
      <c r="L1"/>
      <c r="M1"/>
      <c r="N1"/>
      <c r="O1"/>
      <c r="P1"/>
      <c r="Q1"/>
    </row>
    <row r="2" spans="2:17" x14ac:dyDescent="0.2">
      <c r="B2" s="92" t="s">
        <v>26</v>
      </c>
      <c r="C2" s="91"/>
      <c r="D2" s="91"/>
      <c r="E2" s="91"/>
      <c r="F2" s="91"/>
      <c r="G2" s="91"/>
      <c r="H2" s="91"/>
      <c r="I2" s="91"/>
      <c r="J2" s="91"/>
      <c r="K2" s="91"/>
      <c r="L2" s="91"/>
      <c r="M2" s="91"/>
      <c r="N2" s="91"/>
      <c r="O2" s="91"/>
      <c r="P2" s="91"/>
      <c r="Q2" s="91"/>
    </row>
    <row r="3" spans="2:17" ht="3.75" customHeight="1" x14ac:dyDescent="0.2"/>
    <row r="4" spans="2:17" ht="12.75" customHeight="1" x14ac:dyDescent="0.2">
      <c r="B4" s="3" t="s">
        <v>35</v>
      </c>
      <c r="C4" s="4"/>
      <c r="D4" s="4"/>
      <c r="E4" s="4"/>
      <c r="F4" s="4"/>
      <c r="G4" s="4"/>
      <c r="H4" s="4"/>
      <c r="I4" s="4"/>
      <c r="J4" s="4"/>
      <c r="K4" s="4"/>
      <c r="L4" s="4"/>
      <c r="M4" s="4"/>
      <c r="N4" s="4"/>
      <c r="O4" s="4"/>
      <c r="P4" s="4"/>
      <c r="Q4" s="5"/>
    </row>
    <row r="6" spans="2:17" ht="9" customHeight="1" x14ac:dyDescent="0.2">
      <c r="B6" s="6"/>
      <c r="C6" s="6"/>
      <c r="D6" s="6"/>
      <c r="E6" s="7" t="s">
        <v>0</v>
      </c>
      <c r="F6" s="8"/>
      <c r="G6" s="8"/>
      <c r="H6" s="8"/>
      <c r="I6" s="8"/>
      <c r="J6" s="8"/>
      <c r="K6" s="8"/>
      <c r="L6" s="8"/>
      <c r="M6" s="8"/>
      <c r="N6" s="8"/>
      <c r="O6" s="8"/>
      <c r="P6" s="8"/>
    </row>
    <row r="7" spans="2:17" ht="13.5" thickBot="1" x14ac:dyDescent="0.25">
      <c r="C7" s="9"/>
      <c r="D7" s="10">
        <v>40178</v>
      </c>
      <c r="E7" s="11">
        <v>40209</v>
      </c>
      <c r="F7" s="11">
        <v>40237</v>
      </c>
      <c r="G7" s="11">
        <v>40268</v>
      </c>
      <c r="H7" s="11">
        <v>40298</v>
      </c>
      <c r="I7" s="11">
        <v>40329</v>
      </c>
      <c r="J7" s="11">
        <v>40359</v>
      </c>
      <c r="K7" s="11">
        <v>40390</v>
      </c>
      <c r="L7" s="11">
        <v>40421</v>
      </c>
      <c r="M7" s="11">
        <v>40451</v>
      </c>
      <c r="N7" s="11">
        <v>40482</v>
      </c>
      <c r="O7" s="11">
        <v>40512</v>
      </c>
      <c r="P7" s="11">
        <v>40543</v>
      </c>
    </row>
    <row r="8" spans="2:17" ht="10.5" customHeight="1" thickBot="1" x14ac:dyDescent="0.25">
      <c r="B8" s="76" t="s">
        <v>42</v>
      </c>
      <c r="C8" s="9"/>
      <c r="D8" s="6"/>
      <c r="E8" s="12">
        <v>1</v>
      </c>
      <c r="F8" s="12">
        <v>2</v>
      </c>
      <c r="G8" s="12">
        <v>3</v>
      </c>
      <c r="H8" s="12">
        <v>4</v>
      </c>
      <c r="I8" s="12">
        <v>5</v>
      </c>
      <c r="J8" s="12">
        <v>6</v>
      </c>
      <c r="K8" s="12">
        <v>7</v>
      </c>
      <c r="L8" s="12">
        <v>8</v>
      </c>
      <c r="M8" s="12">
        <v>9</v>
      </c>
      <c r="N8" s="12">
        <v>10</v>
      </c>
      <c r="O8" s="12">
        <v>11</v>
      </c>
      <c r="P8" s="12">
        <v>12</v>
      </c>
    </row>
    <row r="9" spans="2:17" x14ac:dyDescent="0.2">
      <c r="B9" s="77" t="s">
        <v>41</v>
      </c>
      <c r="C9" s="222" t="s">
        <v>1</v>
      </c>
      <c r="D9" s="13">
        <v>1</v>
      </c>
      <c r="E9" s="80">
        <v>0</v>
      </c>
      <c r="F9" s="81">
        <v>0</v>
      </c>
      <c r="G9" s="81">
        <v>0</v>
      </c>
      <c r="H9" s="81">
        <v>0</v>
      </c>
      <c r="I9" s="81">
        <v>0</v>
      </c>
      <c r="J9" s="81">
        <v>0</v>
      </c>
      <c r="K9" s="81">
        <v>0</v>
      </c>
      <c r="L9" s="81">
        <v>0</v>
      </c>
      <c r="M9" s="81">
        <v>0</v>
      </c>
      <c r="N9" s="81">
        <v>0</v>
      </c>
      <c r="O9" s="81">
        <v>0</v>
      </c>
      <c r="P9" s="82">
        <v>0</v>
      </c>
    </row>
    <row r="10" spans="2:17" ht="13.5" thickBot="1" x14ac:dyDescent="0.25">
      <c r="B10" s="78">
        <v>0.13</v>
      </c>
      <c r="C10" s="222"/>
      <c r="D10" s="13">
        <v>2</v>
      </c>
      <c r="E10" s="83">
        <v>0</v>
      </c>
      <c r="F10" s="84">
        <v>0</v>
      </c>
      <c r="G10" s="84">
        <v>0</v>
      </c>
      <c r="H10" s="84">
        <v>0</v>
      </c>
      <c r="I10" s="84">
        <v>0</v>
      </c>
      <c r="J10" s="84">
        <v>0</v>
      </c>
      <c r="K10" s="84">
        <v>0</v>
      </c>
      <c r="L10" s="84">
        <v>0</v>
      </c>
      <c r="M10" s="84">
        <v>0</v>
      </c>
      <c r="N10" s="84">
        <v>0</v>
      </c>
      <c r="O10" s="84">
        <v>0</v>
      </c>
      <c r="P10" s="85">
        <v>0</v>
      </c>
    </row>
    <row r="11" spans="2:17" x14ac:dyDescent="0.2">
      <c r="C11" s="222"/>
      <c r="D11" s="13">
        <v>3</v>
      </c>
      <c r="E11" s="83">
        <v>0</v>
      </c>
      <c r="F11" s="84">
        <v>0</v>
      </c>
      <c r="G11" s="84">
        <v>0</v>
      </c>
      <c r="H11" s="84">
        <v>0</v>
      </c>
      <c r="I11" s="84">
        <v>0</v>
      </c>
      <c r="J11" s="84">
        <v>0</v>
      </c>
      <c r="K11" s="84">
        <v>0</v>
      </c>
      <c r="L11" s="84">
        <v>0</v>
      </c>
      <c r="M11" s="84">
        <v>0</v>
      </c>
      <c r="N11" s="84">
        <v>0</v>
      </c>
      <c r="O11" s="84">
        <v>0</v>
      </c>
      <c r="P11" s="85">
        <v>0</v>
      </c>
    </row>
    <row r="12" spans="2:17" ht="13.5" customHeight="1" x14ac:dyDescent="0.2">
      <c r="C12" s="222"/>
      <c r="D12" s="13">
        <v>4</v>
      </c>
      <c r="E12" s="83">
        <v>0</v>
      </c>
      <c r="F12" s="84">
        <v>0</v>
      </c>
      <c r="G12" s="84">
        <v>0</v>
      </c>
      <c r="H12" s="84">
        <v>0</v>
      </c>
      <c r="I12" s="84">
        <v>0</v>
      </c>
      <c r="J12" s="84">
        <v>0</v>
      </c>
      <c r="K12" s="84">
        <v>0</v>
      </c>
      <c r="L12" s="84">
        <v>0</v>
      </c>
      <c r="M12" s="84">
        <v>0</v>
      </c>
      <c r="N12" s="84">
        <v>0</v>
      </c>
      <c r="O12" s="84">
        <v>0</v>
      </c>
      <c r="P12" s="85">
        <v>0</v>
      </c>
    </row>
    <row r="13" spans="2:17" x14ac:dyDescent="0.2">
      <c r="C13" s="222"/>
      <c r="D13" s="13">
        <v>5</v>
      </c>
      <c r="E13" s="83">
        <v>0</v>
      </c>
      <c r="F13" s="84">
        <v>0</v>
      </c>
      <c r="G13" s="84">
        <v>0</v>
      </c>
      <c r="H13" s="84">
        <v>0</v>
      </c>
      <c r="I13" s="84">
        <v>0</v>
      </c>
      <c r="J13" s="84">
        <v>0</v>
      </c>
      <c r="K13" s="84">
        <v>0</v>
      </c>
      <c r="L13" s="84">
        <v>0</v>
      </c>
      <c r="M13" s="84">
        <v>0</v>
      </c>
      <c r="N13" s="84">
        <v>0</v>
      </c>
      <c r="O13" s="84">
        <v>0</v>
      </c>
      <c r="P13" s="85">
        <v>0</v>
      </c>
    </row>
    <row r="14" spans="2:17" x14ac:dyDescent="0.2">
      <c r="C14" s="222"/>
      <c r="D14" s="13">
        <v>6</v>
      </c>
      <c r="E14" s="83">
        <v>0</v>
      </c>
      <c r="F14" s="84">
        <v>0</v>
      </c>
      <c r="G14" s="84">
        <v>0</v>
      </c>
      <c r="H14" s="84">
        <v>0</v>
      </c>
      <c r="I14" s="84">
        <v>0</v>
      </c>
      <c r="J14" s="84">
        <v>0</v>
      </c>
      <c r="K14" s="84">
        <v>0</v>
      </c>
      <c r="L14" s="84">
        <v>0</v>
      </c>
      <c r="M14" s="84">
        <v>0</v>
      </c>
      <c r="N14" s="84">
        <v>0</v>
      </c>
      <c r="O14" s="84">
        <v>0</v>
      </c>
      <c r="P14" s="85">
        <v>0</v>
      </c>
    </row>
    <row r="15" spans="2:17" x14ac:dyDescent="0.2">
      <c r="C15" s="222"/>
      <c r="D15" s="13">
        <v>7</v>
      </c>
      <c r="E15" s="83">
        <v>0</v>
      </c>
      <c r="F15" s="84">
        <v>0</v>
      </c>
      <c r="G15" s="84">
        <v>0.5</v>
      </c>
      <c r="H15" s="84">
        <v>1</v>
      </c>
      <c r="I15" s="84">
        <v>4.5</v>
      </c>
      <c r="J15" s="84">
        <v>3.5</v>
      </c>
      <c r="K15" s="84">
        <v>3</v>
      </c>
      <c r="L15" s="84">
        <v>0</v>
      </c>
      <c r="M15" s="84">
        <v>0</v>
      </c>
      <c r="N15" s="84">
        <v>0</v>
      </c>
      <c r="O15" s="84">
        <v>0</v>
      </c>
      <c r="P15" s="85">
        <v>0</v>
      </c>
    </row>
    <row r="16" spans="2:17" x14ac:dyDescent="0.2">
      <c r="C16" s="222"/>
      <c r="D16" s="13">
        <v>8</v>
      </c>
      <c r="E16" s="83">
        <v>12.5</v>
      </c>
      <c r="F16" s="84">
        <v>21</v>
      </c>
      <c r="G16" s="84">
        <v>17</v>
      </c>
      <c r="H16" s="84">
        <v>22</v>
      </c>
      <c r="I16" s="84">
        <v>31</v>
      </c>
      <c r="J16" s="84">
        <v>31.5</v>
      </c>
      <c r="K16" s="84">
        <v>31</v>
      </c>
      <c r="L16" s="84">
        <v>27</v>
      </c>
      <c r="M16" s="84">
        <v>18.5</v>
      </c>
      <c r="N16" s="84">
        <v>7</v>
      </c>
      <c r="O16" s="84">
        <v>40</v>
      </c>
      <c r="P16" s="85">
        <v>20</v>
      </c>
    </row>
    <row r="17" spans="3:16" ht="12.75" customHeight="1" x14ac:dyDescent="0.2">
      <c r="C17" s="222"/>
      <c r="D17" s="13">
        <v>9</v>
      </c>
      <c r="E17" s="83">
        <v>82.5</v>
      </c>
      <c r="F17" s="84">
        <v>95</v>
      </c>
      <c r="G17" s="84">
        <v>69</v>
      </c>
      <c r="H17" s="84">
        <v>76</v>
      </c>
      <c r="I17" s="84">
        <v>98.5</v>
      </c>
      <c r="J17" s="84">
        <v>91</v>
      </c>
      <c r="K17" s="84">
        <v>87</v>
      </c>
      <c r="L17" s="84">
        <v>89.5</v>
      </c>
      <c r="M17" s="84">
        <v>75</v>
      </c>
      <c r="N17" s="84">
        <v>62.5</v>
      </c>
      <c r="O17" s="84">
        <v>129.5</v>
      </c>
      <c r="P17" s="85">
        <v>101</v>
      </c>
    </row>
    <row r="18" spans="3:16" x14ac:dyDescent="0.2">
      <c r="C18" s="222"/>
      <c r="D18" s="13">
        <v>10</v>
      </c>
      <c r="E18" s="83">
        <v>165</v>
      </c>
      <c r="F18" s="84">
        <v>191.5</v>
      </c>
      <c r="G18" s="84">
        <v>158</v>
      </c>
      <c r="H18" s="84">
        <v>150.5</v>
      </c>
      <c r="I18" s="84">
        <v>177</v>
      </c>
      <c r="J18" s="84">
        <v>182</v>
      </c>
      <c r="K18" s="84">
        <v>182</v>
      </c>
      <c r="L18" s="84">
        <v>181</v>
      </c>
      <c r="M18" s="84">
        <v>153</v>
      </c>
      <c r="N18" s="84">
        <v>152</v>
      </c>
      <c r="O18" s="84">
        <v>219.5</v>
      </c>
      <c r="P18" s="85">
        <v>187</v>
      </c>
    </row>
    <row r="19" spans="3:16" x14ac:dyDescent="0.2">
      <c r="C19" s="222"/>
      <c r="D19" s="13">
        <v>11</v>
      </c>
      <c r="E19" s="135">
        <v>230.5</v>
      </c>
      <c r="F19" s="84">
        <v>256.5</v>
      </c>
      <c r="G19" s="84">
        <v>249.5</v>
      </c>
      <c r="H19" s="84">
        <v>258</v>
      </c>
      <c r="I19" s="84">
        <v>267</v>
      </c>
      <c r="J19" s="84">
        <v>280.5</v>
      </c>
      <c r="K19" s="84">
        <v>298.5</v>
      </c>
      <c r="L19" s="84">
        <v>279</v>
      </c>
      <c r="M19" s="84">
        <v>240.5</v>
      </c>
      <c r="N19" s="84">
        <v>233.5</v>
      </c>
      <c r="O19" s="84">
        <v>291</v>
      </c>
      <c r="P19" s="85">
        <v>270.5</v>
      </c>
    </row>
    <row r="20" spans="3:16" x14ac:dyDescent="0.2">
      <c r="C20" s="222"/>
      <c r="D20" s="13">
        <v>12</v>
      </c>
      <c r="E20" s="135">
        <v>279</v>
      </c>
      <c r="F20" s="84">
        <v>288</v>
      </c>
      <c r="G20" s="84">
        <v>316</v>
      </c>
      <c r="H20" s="84">
        <v>346.5</v>
      </c>
      <c r="I20" s="84">
        <v>330.5</v>
      </c>
      <c r="J20" s="84">
        <v>351</v>
      </c>
      <c r="K20" s="84">
        <v>385</v>
      </c>
      <c r="L20" s="84">
        <v>367</v>
      </c>
      <c r="M20" s="84">
        <v>342</v>
      </c>
      <c r="N20" s="84">
        <v>307.5</v>
      </c>
      <c r="O20" s="84">
        <v>329.5</v>
      </c>
      <c r="P20" s="85">
        <v>299</v>
      </c>
    </row>
    <row r="21" spans="3:16" x14ac:dyDescent="0.2">
      <c r="C21" s="222"/>
      <c r="D21" s="13">
        <v>13</v>
      </c>
      <c r="E21" s="135">
        <v>275.5</v>
      </c>
      <c r="F21" s="84">
        <v>315.5</v>
      </c>
      <c r="G21" s="84">
        <v>360.5</v>
      </c>
      <c r="H21" s="84">
        <v>401.5</v>
      </c>
      <c r="I21" s="84">
        <v>378</v>
      </c>
      <c r="J21" s="84">
        <v>396.5</v>
      </c>
      <c r="K21" s="84">
        <v>437</v>
      </c>
      <c r="L21" s="84">
        <v>413</v>
      </c>
      <c r="M21" s="84">
        <v>380</v>
      </c>
      <c r="N21" s="84">
        <v>363.5</v>
      </c>
      <c r="O21" s="84">
        <v>332</v>
      </c>
      <c r="P21" s="85">
        <v>311</v>
      </c>
    </row>
    <row r="22" spans="3:16" x14ac:dyDescent="0.2">
      <c r="C22" s="222"/>
      <c r="D22" s="13">
        <v>14</v>
      </c>
      <c r="E22" s="83">
        <v>267.5</v>
      </c>
      <c r="F22" s="84">
        <v>296.5</v>
      </c>
      <c r="G22" s="84">
        <v>387.5</v>
      </c>
      <c r="H22" s="84">
        <v>428.5</v>
      </c>
      <c r="I22" s="84">
        <v>380.5</v>
      </c>
      <c r="J22" s="84">
        <v>428.5</v>
      </c>
      <c r="K22" s="84">
        <v>445.5</v>
      </c>
      <c r="L22" s="84">
        <v>431</v>
      </c>
      <c r="M22" s="84">
        <v>426</v>
      </c>
      <c r="N22" s="84">
        <v>377</v>
      </c>
      <c r="O22" s="84">
        <v>311.5</v>
      </c>
      <c r="P22" s="85">
        <v>283.5</v>
      </c>
    </row>
    <row r="23" spans="3:16" x14ac:dyDescent="0.2">
      <c r="C23" s="222"/>
      <c r="D23" s="13">
        <v>15</v>
      </c>
      <c r="E23" s="83">
        <v>222.5</v>
      </c>
      <c r="F23" s="84">
        <v>241</v>
      </c>
      <c r="G23" s="84">
        <v>355</v>
      </c>
      <c r="H23" s="84">
        <v>412</v>
      </c>
      <c r="I23" s="84">
        <v>379</v>
      </c>
      <c r="J23" s="84">
        <v>428.5</v>
      </c>
      <c r="K23" s="84">
        <v>430</v>
      </c>
      <c r="L23" s="84">
        <v>428.5</v>
      </c>
      <c r="M23" s="84">
        <v>407</v>
      </c>
      <c r="N23" s="84">
        <v>362</v>
      </c>
      <c r="O23" s="84">
        <v>254</v>
      </c>
      <c r="P23" s="85">
        <v>226.5</v>
      </c>
    </row>
    <row r="24" spans="3:16" x14ac:dyDescent="0.2">
      <c r="C24" s="222"/>
      <c r="D24" s="13">
        <v>16</v>
      </c>
      <c r="E24" s="83">
        <v>66.5</v>
      </c>
      <c r="F24" s="84">
        <v>161</v>
      </c>
      <c r="G24" s="84">
        <v>296</v>
      </c>
      <c r="H24" s="84">
        <v>361</v>
      </c>
      <c r="I24" s="84">
        <v>342.5</v>
      </c>
      <c r="J24" s="84">
        <v>393.5</v>
      </c>
      <c r="K24" s="84">
        <v>383</v>
      </c>
      <c r="L24" s="84">
        <v>387</v>
      </c>
      <c r="M24" s="84">
        <v>363</v>
      </c>
      <c r="N24" s="84">
        <v>291</v>
      </c>
      <c r="O24" s="84">
        <v>70.5</v>
      </c>
      <c r="P24" s="85">
        <v>44.5</v>
      </c>
    </row>
    <row r="25" spans="3:16" x14ac:dyDescent="0.2">
      <c r="C25" s="222"/>
      <c r="D25" s="13">
        <v>17</v>
      </c>
      <c r="E25" s="83">
        <v>21</v>
      </c>
      <c r="F25" s="84">
        <v>33</v>
      </c>
      <c r="G25" s="84">
        <v>199.5</v>
      </c>
      <c r="H25" s="84">
        <v>277.5</v>
      </c>
      <c r="I25" s="84">
        <v>283.5</v>
      </c>
      <c r="J25" s="84">
        <v>322.5</v>
      </c>
      <c r="K25" s="84">
        <v>318.5</v>
      </c>
      <c r="L25" s="84">
        <v>307</v>
      </c>
      <c r="M25" s="84">
        <v>269.5</v>
      </c>
      <c r="N25" s="84">
        <v>168.5</v>
      </c>
      <c r="O25" s="84">
        <v>19</v>
      </c>
      <c r="P25" s="85">
        <v>13.5</v>
      </c>
    </row>
    <row r="26" spans="3:16" x14ac:dyDescent="0.2">
      <c r="C26" s="222"/>
      <c r="D26" s="13">
        <v>18</v>
      </c>
      <c r="E26" s="135">
        <v>0</v>
      </c>
      <c r="F26" s="84">
        <v>5.5</v>
      </c>
      <c r="G26" s="84">
        <v>105.5</v>
      </c>
      <c r="H26" s="84">
        <v>166</v>
      </c>
      <c r="I26" s="84">
        <v>186.5</v>
      </c>
      <c r="J26" s="84">
        <v>221</v>
      </c>
      <c r="K26" s="84">
        <v>218.5</v>
      </c>
      <c r="L26" s="84">
        <v>208.5</v>
      </c>
      <c r="M26" s="84">
        <v>145.5</v>
      </c>
      <c r="N26" s="84">
        <v>29</v>
      </c>
      <c r="O26" s="84">
        <v>2</v>
      </c>
      <c r="P26" s="85">
        <v>0</v>
      </c>
    </row>
    <row r="27" spans="3:16" x14ac:dyDescent="0.2">
      <c r="C27" s="222"/>
      <c r="D27" s="13">
        <v>19</v>
      </c>
      <c r="E27" s="135">
        <v>0</v>
      </c>
      <c r="F27" s="84">
        <v>0</v>
      </c>
      <c r="G27" s="84">
        <v>13</v>
      </c>
      <c r="H27" s="84">
        <v>46.5</v>
      </c>
      <c r="I27" s="84">
        <v>90.5</v>
      </c>
      <c r="J27" s="84">
        <v>113</v>
      </c>
      <c r="K27" s="84">
        <v>104.5</v>
      </c>
      <c r="L27" s="84">
        <v>95</v>
      </c>
      <c r="M27" s="84">
        <v>19</v>
      </c>
      <c r="N27" s="84">
        <v>1.5</v>
      </c>
      <c r="O27" s="84">
        <v>0</v>
      </c>
      <c r="P27" s="85">
        <v>0</v>
      </c>
    </row>
    <row r="28" spans="3:16" x14ac:dyDescent="0.2">
      <c r="C28" s="222"/>
      <c r="D28" s="13">
        <v>20</v>
      </c>
      <c r="E28" s="135">
        <v>0</v>
      </c>
      <c r="F28" s="84">
        <v>0</v>
      </c>
      <c r="G28" s="84">
        <v>0</v>
      </c>
      <c r="H28" s="84">
        <v>0</v>
      </c>
      <c r="I28" s="84">
        <v>2.5</v>
      </c>
      <c r="J28" s="84">
        <v>20</v>
      </c>
      <c r="K28" s="84">
        <v>3</v>
      </c>
      <c r="L28" s="84">
        <v>1.5</v>
      </c>
      <c r="M28" s="84">
        <v>0</v>
      </c>
      <c r="N28" s="84">
        <v>0</v>
      </c>
      <c r="O28" s="84">
        <v>0</v>
      </c>
      <c r="P28" s="85">
        <v>0</v>
      </c>
    </row>
    <row r="29" spans="3:16" x14ac:dyDescent="0.2">
      <c r="C29" s="222"/>
      <c r="D29" s="13">
        <v>21</v>
      </c>
      <c r="E29" s="83">
        <v>0</v>
      </c>
      <c r="F29" s="84">
        <v>0</v>
      </c>
      <c r="G29" s="84">
        <v>0</v>
      </c>
      <c r="H29" s="84">
        <v>0</v>
      </c>
      <c r="I29" s="84">
        <v>0</v>
      </c>
      <c r="J29" s="84">
        <v>0</v>
      </c>
      <c r="K29" s="84">
        <v>0</v>
      </c>
      <c r="L29" s="84">
        <v>0</v>
      </c>
      <c r="M29" s="84">
        <v>0</v>
      </c>
      <c r="N29" s="84">
        <v>0</v>
      </c>
      <c r="O29" s="84">
        <v>0</v>
      </c>
      <c r="P29" s="85">
        <v>0</v>
      </c>
    </row>
    <row r="30" spans="3:16" x14ac:dyDescent="0.2">
      <c r="C30" s="222"/>
      <c r="D30" s="13">
        <v>22</v>
      </c>
      <c r="E30" s="83">
        <v>0</v>
      </c>
      <c r="F30" s="84">
        <v>0</v>
      </c>
      <c r="G30" s="84">
        <v>0</v>
      </c>
      <c r="H30" s="84">
        <v>0</v>
      </c>
      <c r="I30" s="84">
        <v>0</v>
      </c>
      <c r="J30" s="84">
        <v>0</v>
      </c>
      <c r="K30" s="84">
        <v>0</v>
      </c>
      <c r="L30" s="84">
        <v>0</v>
      </c>
      <c r="M30" s="84">
        <v>0</v>
      </c>
      <c r="N30" s="84">
        <v>0</v>
      </c>
      <c r="O30" s="84">
        <v>0</v>
      </c>
      <c r="P30" s="85">
        <v>0</v>
      </c>
    </row>
    <row r="31" spans="3:16" x14ac:dyDescent="0.2">
      <c r="C31" s="222"/>
      <c r="D31" s="13">
        <v>23</v>
      </c>
      <c r="E31" s="83">
        <v>0</v>
      </c>
      <c r="F31" s="84">
        <v>0</v>
      </c>
      <c r="G31" s="84">
        <v>0</v>
      </c>
      <c r="H31" s="84">
        <v>0</v>
      </c>
      <c r="I31" s="84">
        <v>0</v>
      </c>
      <c r="J31" s="84">
        <v>0</v>
      </c>
      <c r="K31" s="84">
        <v>0</v>
      </c>
      <c r="L31" s="84">
        <v>0</v>
      </c>
      <c r="M31" s="84">
        <v>0</v>
      </c>
      <c r="N31" s="84">
        <v>0</v>
      </c>
      <c r="O31" s="84">
        <v>0</v>
      </c>
      <c r="P31" s="85">
        <v>0</v>
      </c>
    </row>
    <row r="32" spans="3:16" ht="13.5" thickBot="1" x14ac:dyDescent="0.25">
      <c r="C32" s="222"/>
      <c r="D32" s="13">
        <v>24</v>
      </c>
      <c r="E32" s="86">
        <v>0</v>
      </c>
      <c r="F32" s="87">
        <v>0</v>
      </c>
      <c r="G32" s="87">
        <v>0</v>
      </c>
      <c r="H32" s="87">
        <v>0</v>
      </c>
      <c r="I32" s="87">
        <v>0</v>
      </c>
      <c r="J32" s="87">
        <v>0</v>
      </c>
      <c r="K32" s="87">
        <v>0</v>
      </c>
      <c r="L32" s="87">
        <v>0</v>
      </c>
      <c r="M32" s="87">
        <v>0</v>
      </c>
      <c r="N32" s="87">
        <v>0</v>
      </c>
      <c r="O32" s="87">
        <v>0</v>
      </c>
      <c r="P32" s="88">
        <v>0</v>
      </c>
    </row>
    <row r="33" spans="1:19" x14ac:dyDescent="0.2">
      <c r="C33" s="136"/>
      <c r="D33" s="12"/>
      <c r="E33" s="14"/>
      <c r="F33" s="14"/>
      <c r="G33" s="14"/>
      <c r="H33" s="14"/>
      <c r="I33" s="14"/>
      <c r="J33" s="14"/>
      <c r="K33" s="14"/>
      <c r="L33" s="14"/>
      <c r="M33" s="14"/>
      <c r="N33" s="14"/>
      <c r="O33" s="14"/>
      <c r="P33" s="14"/>
    </row>
    <row r="34" spans="1:19" x14ac:dyDescent="0.2">
      <c r="B34" s="15" t="s">
        <v>0</v>
      </c>
      <c r="C34" s="16"/>
      <c r="D34" s="16"/>
      <c r="E34" s="17">
        <v>40209</v>
      </c>
      <c r="F34" s="17">
        <v>40237</v>
      </c>
      <c r="G34" s="17">
        <v>40268</v>
      </c>
      <c r="H34" s="17">
        <v>40298</v>
      </c>
      <c r="I34" s="17">
        <v>40329</v>
      </c>
      <c r="J34" s="17">
        <v>40359</v>
      </c>
      <c r="K34" s="17">
        <v>40390</v>
      </c>
      <c r="L34" s="17">
        <v>40421</v>
      </c>
      <c r="M34" s="17">
        <v>40451</v>
      </c>
      <c r="N34" s="17">
        <v>40482</v>
      </c>
      <c r="O34" s="17">
        <v>40512</v>
      </c>
      <c r="P34" s="17">
        <v>40543</v>
      </c>
      <c r="Q34" s="18" t="s">
        <v>2</v>
      </c>
    </row>
    <row r="35" spans="1:19" x14ac:dyDescent="0.2">
      <c r="B35" s="19" t="s">
        <v>6</v>
      </c>
      <c r="C35" s="20"/>
      <c r="D35" s="20"/>
      <c r="E35" s="21">
        <f>+SUM(E9:E32)</f>
        <v>1622.5</v>
      </c>
      <c r="F35" s="21">
        <f t="shared" ref="F35:P35" si="0">+SUM(F9:F32)</f>
        <v>1904.5</v>
      </c>
      <c r="G35" s="21">
        <f t="shared" si="0"/>
        <v>2527</v>
      </c>
      <c r="H35" s="21">
        <f t="shared" si="0"/>
        <v>2947</v>
      </c>
      <c r="I35" s="21">
        <f t="shared" si="0"/>
        <v>2951.5</v>
      </c>
      <c r="J35" s="21">
        <f t="shared" si="0"/>
        <v>3263</v>
      </c>
      <c r="K35" s="21">
        <f t="shared" si="0"/>
        <v>3326.5</v>
      </c>
      <c r="L35" s="21">
        <f t="shared" si="0"/>
        <v>3215</v>
      </c>
      <c r="M35" s="21">
        <f t="shared" si="0"/>
        <v>2839</v>
      </c>
      <c r="N35" s="21">
        <f t="shared" si="0"/>
        <v>2355</v>
      </c>
      <c r="O35" s="21">
        <f t="shared" si="0"/>
        <v>1998.5</v>
      </c>
      <c r="P35" s="22">
        <f t="shared" si="0"/>
        <v>1756.5</v>
      </c>
      <c r="Q35" s="23">
        <f t="shared" ref="Q35:Q40" si="1">SUM(E35:P35)</f>
        <v>30706</v>
      </c>
    </row>
    <row r="36" spans="1:19" x14ac:dyDescent="0.2">
      <c r="B36" s="19" t="s">
        <v>37</v>
      </c>
      <c r="C36" s="20"/>
      <c r="D36" s="20"/>
      <c r="E36" s="21">
        <v>31</v>
      </c>
      <c r="F36" s="21">
        <v>28</v>
      </c>
      <c r="G36" s="21">
        <v>31</v>
      </c>
      <c r="H36" s="21">
        <v>30</v>
      </c>
      <c r="I36" s="21">
        <v>31</v>
      </c>
      <c r="J36" s="21">
        <v>30</v>
      </c>
      <c r="K36" s="21">
        <v>31</v>
      </c>
      <c r="L36" s="21">
        <v>31</v>
      </c>
      <c r="M36" s="21">
        <v>30</v>
      </c>
      <c r="N36" s="21">
        <v>31</v>
      </c>
      <c r="O36" s="21">
        <v>30</v>
      </c>
      <c r="P36" s="21">
        <v>31</v>
      </c>
      <c r="Q36" s="23">
        <f t="shared" si="1"/>
        <v>365</v>
      </c>
    </row>
    <row r="37" spans="1:19" x14ac:dyDescent="0.2">
      <c r="B37" s="19" t="s">
        <v>38</v>
      </c>
      <c r="C37" s="20"/>
      <c r="D37" s="20"/>
      <c r="E37" s="127">
        <f>(52*2)/12</f>
        <v>8.6666666666666661</v>
      </c>
      <c r="F37" s="127">
        <f t="shared" ref="F37:P37" si="2">(52*2)/12</f>
        <v>8.6666666666666661</v>
      </c>
      <c r="G37" s="127">
        <f t="shared" si="2"/>
        <v>8.6666666666666661</v>
      </c>
      <c r="H37" s="127">
        <f t="shared" si="2"/>
        <v>8.6666666666666661</v>
      </c>
      <c r="I37" s="127">
        <f t="shared" si="2"/>
        <v>8.6666666666666661</v>
      </c>
      <c r="J37" s="127">
        <f t="shared" si="2"/>
        <v>8.6666666666666661</v>
      </c>
      <c r="K37" s="127">
        <f t="shared" si="2"/>
        <v>8.6666666666666661</v>
      </c>
      <c r="L37" s="127">
        <f t="shared" si="2"/>
        <v>8.6666666666666661</v>
      </c>
      <c r="M37" s="127">
        <f t="shared" si="2"/>
        <v>8.6666666666666661</v>
      </c>
      <c r="N37" s="127">
        <f t="shared" si="2"/>
        <v>8.6666666666666661</v>
      </c>
      <c r="O37" s="127">
        <f t="shared" si="2"/>
        <v>8.6666666666666661</v>
      </c>
      <c r="P37" s="127">
        <f t="shared" si="2"/>
        <v>8.6666666666666661</v>
      </c>
      <c r="Q37" s="23">
        <f t="shared" si="1"/>
        <v>104.00000000000001</v>
      </c>
    </row>
    <row r="38" spans="1:19" x14ac:dyDescent="0.2">
      <c r="B38" s="19" t="s">
        <v>39</v>
      </c>
      <c r="C38" s="20"/>
      <c r="D38" s="20"/>
      <c r="E38" s="21">
        <f>E36-E37</f>
        <v>22.333333333333336</v>
      </c>
      <c r="F38" s="21">
        <f t="shared" ref="F38:P38" si="3">F36-F37</f>
        <v>19.333333333333336</v>
      </c>
      <c r="G38" s="21">
        <f t="shared" si="3"/>
        <v>22.333333333333336</v>
      </c>
      <c r="H38" s="21">
        <f t="shared" si="3"/>
        <v>21.333333333333336</v>
      </c>
      <c r="I38" s="21">
        <f t="shared" si="3"/>
        <v>22.333333333333336</v>
      </c>
      <c r="J38" s="21">
        <f t="shared" si="3"/>
        <v>21.333333333333336</v>
      </c>
      <c r="K38" s="21">
        <f t="shared" si="3"/>
        <v>22.333333333333336</v>
      </c>
      <c r="L38" s="21">
        <f t="shared" si="3"/>
        <v>22.333333333333336</v>
      </c>
      <c r="M38" s="21">
        <f t="shared" si="3"/>
        <v>21.333333333333336</v>
      </c>
      <c r="N38" s="21">
        <f t="shared" si="3"/>
        <v>22.333333333333336</v>
      </c>
      <c r="O38" s="21">
        <f t="shared" si="3"/>
        <v>21.333333333333336</v>
      </c>
      <c r="P38" s="21">
        <f t="shared" si="3"/>
        <v>22.333333333333336</v>
      </c>
      <c r="Q38" s="23">
        <f t="shared" si="1"/>
        <v>261.00000000000006</v>
      </c>
    </row>
    <row r="39" spans="1:19" x14ac:dyDescent="0.2">
      <c r="B39" s="24" t="s">
        <v>5</v>
      </c>
      <c r="C39" s="25"/>
      <c r="D39" s="25"/>
      <c r="E39" s="21">
        <f>+E35*E36</f>
        <v>50297.5</v>
      </c>
      <c r="F39" s="21">
        <f t="shared" ref="F39:P39" si="4">+F35*F36</f>
        <v>53326</v>
      </c>
      <c r="G39" s="21">
        <f t="shared" si="4"/>
        <v>78337</v>
      </c>
      <c r="H39" s="21">
        <f t="shared" si="4"/>
        <v>88410</v>
      </c>
      <c r="I39" s="21">
        <f t="shared" si="4"/>
        <v>91496.5</v>
      </c>
      <c r="J39" s="21">
        <f t="shared" si="4"/>
        <v>97890</v>
      </c>
      <c r="K39" s="21">
        <f t="shared" si="4"/>
        <v>103121.5</v>
      </c>
      <c r="L39" s="21">
        <f t="shared" si="4"/>
        <v>99665</v>
      </c>
      <c r="M39" s="21">
        <f t="shared" si="4"/>
        <v>85170</v>
      </c>
      <c r="N39" s="21">
        <f t="shared" si="4"/>
        <v>73005</v>
      </c>
      <c r="O39" s="21">
        <f t="shared" si="4"/>
        <v>59955</v>
      </c>
      <c r="P39" s="21">
        <f t="shared" si="4"/>
        <v>54451.5</v>
      </c>
      <c r="Q39" s="26">
        <f t="shared" si="1"/>
        <v>935125</v>
      </c>
    </row>
    <row r="40" spans="1:19" ht="13.5" thickBot="1" x14ac:dyDescent="0.25">
      <c r="B40" s="6" t="s">
        <v>3</v>
      </c>
      <c r="C40" s="6"/>
      <c r="D40" s="6"/>
      <c r="E40" s="21">
        <f>+E36*24</f>
        <v>744</v>
      </c>
      <c r="F40" s="21">
        <f t="shared" ref="F40:P40" si="5">+F36*24</f>
        <v>672</v>
      </c>
      <c r="G40" s="21">
        <f t="shared" si="5"/>
        <v>744</v>
      </c>
      <c r="H40" s="21">
        <f t="shared" si="5"/>
        <v>720</v>
      </c>
      <c r="I40" s="21">
        <f t="shared" si="5"/>
        <v>744</v>
      </c>
      <c r="J40" s="21">
        <f t="shared" si="5"/>
        <v>720</v>
      </c>
      <c r="K40" s="21">
        <f t="shared" si="5"/>
        <v>744</v>
      </c>
      <c r="L40" s="21">
        <f t="shared" si="5"/>
        <v>744</v>
      </c>
      <c r="M40" s="21">
        <f t="shared" si="5"/>
        <v>720</v>
      </c>
      <c r="N40" s="21">
        <f t="shared" si="5"/>
        <v>744</v>
      </c>
      <c r="O40" s="21">
        <f t="shared" si="5"/>
        <v>720</v>
      </c>
      <c r="P40" s="21">
        <f t="shared" si="5"/>
        <v>744</v>
      </c>
      <c r="Q40" s="27">
        <f t="shared" si="1"/>
        <v>8760</v>
      </c>
    </row>
    <row r="41" spans="1:19" ht="13.5" thickBot="1" x14ac:dyDescent="0.25">
      <c r="B41" s="6" t="s">
        <v>51</v>
      </c>
      <c r="C41" s="6"/>
      <c r="D41" s="6"/>
      <c r="E41" s="1">
        <v>500</v>
      </c>
      <c r="F41" s="28">
        <f t="shared" ref="F41:Q41" si="6">+E41</f>
        <v>500</v>
      </c>
      <c r="G41" s="28">
        <f t="shared" si="6"/>
        <v>500</v>
      </c>
      <c r="H41" s="28">
        <f t="shared" si="6"/>
        <v>500</v>
      </c>
      <c r="I41" s="28">
        <f t="shared" si="6"/>
        <v>500</v>
      </c>
      <c r="J41" s="28">
        <f t="shared" si="6"/>
        <v>500</v>
      </c>
      <c r="K41" s="28">
        <f t="shared" si="6"/>
        <v>500</v>
      </c>
      <c r="L41" s="28">
        <f t="shared" si="6"/>
        <v>500</v>
      </c>
      <c r="M41" s="28">
        <f t="shared" si="6"/>
        <v>500</v>
      </c>
      <c r="N41" s="28">
        <f t="shared" si="6"/>
        <v>500</v>
      </c>
      <c r="O41" s="28">
        <f t="shared" si="6"/>
        <v>500</v>
      </c>
      <c r="P41" s="28">
        <f t="shared" si="6"/>
        <v>500</v>
      </c>
      <c r="Q41" s="29">
        <f t="shared" si="6"/>
        <v>500</v>
      </c>
    </row>
    <row r="42" spans="1:19" x14ac:dyDescent="0.2">
      <c r="B42" s="6" t="s">
        <v>4</v>
      </c>
      <c r="C42" s="6"/>
      <c r="D42" s="6"/>
      <c r="E42" s="30">
        <f t="shared" ref="E42:P42" si="7">IF(ISERROR(E39/(E40*E$41)),0,E39/(E40*E$41))</f>
        <v>0.13520833333333335</v>
      </c>
      <c r="F42" s="30">
        <f t="shared" si="7"/>
        <v>0.15870833333333334</v>
      </c>
      <c r="G42" s="30">
        <f t="shared" si="7"/>
        <v>0.21058333333333334</v>
      </c>
      <c r="H42" s="30">
        <f t="shared" si="7"/>
        <v>0.24558333333333332</v>
      </c>
      <c r="I42" s="30">
        <f t="shared" si="7"/>
        <v>0.24595833333333333</v>
      </c>
      <c r="J42" s="30">
        <f t="shared" si="7"/>
        <v>0.27191666666666664</v>
      </c>
      <c r="K42" s="30">
        <f t="shared" si="7"/>
        <v>0.27720833333333333</v>
      </c>
      <c r="L42" s="30">
        <f t="shared" si="7"/>
        <v>0.26791666666666669</v>
      </c>
      <c r="M42" s="30">
        <f t="shared" si="7"/>
        <v>0.23658333333333334</v>
      </c>
      <c r="N42" s="30">
        <f t="shared" si="7"/>
        <v>0.19625000000000001</v>
      </c>
      <c r="O42" s="30">
        <f t="shared" si="7"/>
        <v>0.16654166666666667</v>
      </c>
      <c r="P42" s="30">
        <f t="shared" si="7"/>
        <v>0.14637500000000001</v>
      </c>
      <c r="Q42" s="31">
        <f>IF(ISERROR(Q39/(Q40*Q$41)),0,Q39/(Q40*Q$41))</f>
        <v>0.21349885844748859</v>
      </c>
    </row>
    <row r="43" spans="1:19" x14ac:dyDescent="0.2">
      <c r="B43" s="6" t="s">
        <v>24</v>
      </c>
      <c r="C43" s="6"/>
      <c r="D43" s="6"/>
      <c r="E43" s="32">
        <f>$B$10</f>
        <v>0.13</v>
      </c>
      <c r="F43" s="32">
        <f t="shared" ref="F43:P43" si="8">$B$10</f>
        <v>0.13</v>
      </c>
      <c r="G43" s="32">
        <f t="shared" si="8"/>
        <v>0.13</v>
      </c>
      <c r="H43" s="32">
        <f t="shared" si="8"/>
        <v>0.13</v>
      </c>
      <c r="I43" s="32">
        <f t="shared" si="8"/>
        <v>0.13</v>
      </c>
      <c r="J43" s="32">
        <f t="shared" si="8"/>
        <v>0.13</v>
      </c>
      <c r="K43" s="32">
        <f t="shared" si="8"/>
        <v>0.13</v>
      </c>
      <c r="L43" s="32">
        <f t="shared" si="8"/>
        <v>0.13</v>
      </c>
      <c r="M43" s="32">
        <f t="shared" si="8"/>
        <v>0.13</v>
      </c>
      <c r="N43" s="32">
        <f t="shared" si="8"/>
        <v>0.13</v>
      </c>
      <c r="O43" s="32">
        <f t="shared" si="8"/>
        <v>0.13</v>
      </c>
      <c r="P43" s="32">
        <f t="shared" si="8"/>
        <v>0.13</v>
      </c>
      <c r="Q43" s="33"/>
    </row>
    <row r="44" spans="1:19" ht="13.5" thickBot="1" x14ac:dyDescent="0.25">
      <c r="B44" s="34" t="s">
        <v>33</v>
      </c>
      <c r="C44" s="35"/>
      <c r="D44" s="35"/>
      <c r="E44" s="36">
        <f>SUM(E60,E81)</f>
        <v>5522.3241666666672</v>
      </c>
      <c r="F44" s="36">
        <f t="shared" ref="F44:P44" si="9">SUM(F60,F81)</f>
        <v>5872.6005000000005</v>
      </c>
      <c r="G44" s="36">
        <f t="shared" si="9"/>
        <v>9317.9970000000012</v>
      </c>
      <c r="H44" s="36">
        <f t="shared" si="9"/>
        <v>10631.731500000002</v>
      </c>
      <c r="I44" s="36">
        <f t="shared" si="9"/>
        <v>16106.181000000004</v>
      </c>
      <c r="J44" s="36">
        <f t="shared" si="9"/>
        <v>17445.835333333336</v>
      </c>
      <c r="K44" s="36">
        <f t="shared" si="9"/>
        <v>18323.634333333335</v>
      </c>
      <c r="L44" s="36">
        <f t="shared" si="9"/>
        <v>17765.731750000003</v>
      </c>
      <c r="M44" s="36">
        <f t="shared" si="9"/>
        <v>15064.605833333335</v>
      </c>
      <c r="N44" s="36">
        <f t="shared" si="9"/>
        <v>12565.308166666668</v>
      </c>
      <c r="O44" s="36">
        <f t="shared" si="9"/>
        <v>6436.6640000000007</v>
      </c>
      <c r="P44" s="36">
        <f t="shared" si="9"/>
        <v>5881.1761666666671</v>
      </c>
      <c r="Q44" s="36">
        <f>SUM(E44:P44)</f>
        <v>140933.78975000003</v>
      </c>
    </row>
    <row r="45" spans="1:19" ht="9" customHeight="1" thickTop="1" thickBot="1" x14ac:dyDescent="0.25">
      <c r="B45" s="37"/>
      <c r="C45" s="37"/>
      <c r="D45" s="37"/>
      <c r="E45" s="38"/>
      <c r="F45" s="38"/>
      <c r="G45" s="38"/>
      <c r="H45" s="38"/>
      <c r="I45" s="38"/>
      <c r="J45" s="38"/>
      <c r="K45" s="38"/>
      <c r="L45" s="38"/>
      <c r="M45" s="38"/>
      <c r="N45" s="38"/>
      <c r="O45" s="38"/>
      <c r="P45" s="38"/>
      <c r="Q45" s="39"/>
      <c r="S45" s="40"/>
    </row>
    <row r="46" spans="1:19" ht="18.95" customHeight="1" thickTop="1" thickBot="1" x14ac:dyDescent="0.25">
      <c r="B46" s="119" t="s">
        <v>48</v>
      </c>
      <c r="C46" s="122"/>
      <c r="D46" s="122"/>
      <c r="E46" s="123">
        <f>E89</f>
        <v>6350.6727916666669</v>
      </c>
      <c r="F46" s="123">
        <f t="shared" ref="F46:P46" si="10">F89</f>
        <v>6753.4905749999998</v>
      </c>
      <c r="G46" s="123">
        <f t="shared" si="10"/>
        <v>10715.696550000001</v>
      </c>
      <c r="H46" s="123">
        <f t="shared" si="10"/>
        <v>12226.491225000002</v>
      </c>
      <c r="I46" s="123">
        <f t="shared" si="10"/>
        <v>18522.108150000004</v>
      </c>
      <c r="J46" s="123">
        <f t="shared" si="10"/>
        <v>20062.710633333336</v>
      </c>
      <c r="K46" s="123">
        <f t="shared" si="10"/>
        <v>21072.179483333333</v>
      </c>
      <c r="L46" s="123">
        <f t="shared" si="10"/>
        <v>20430.591512500003</v>
      </c>
      <c r="M46" s="123">
        <f t="shared" si="10"/>
        <v>17324.296708333335</v>
      </c>
      <c r="N46" s="123">
        <f t="shared" si="10"/>
        <v>14450.104391666666</v>
      </c>
      <c r="O46" s="123">
        <f t="shared" si="10"/>
        <v>7402.1635999999999</v>
      </c>
      <c r="P46" s="123">
        <f t="shared" si="10"/>
        <v>6763.3525916666667</v>
      </c>
      <c r="Q46" s="124">
        <f>SUM(E46:P46)</f>
        <v>162073.8582125</v>
      </c>
    </row>
    <row r="47" spans="1:19" ht="18" customHeight="1" thickTop="1" x14ac:dyDescent="0.2">
      <c r="B47" s="37"/>
      <c r="C47" s="37"/>
      <c r="D47" s="37"/>
      <c r="E47" s="41"/>
      <c r="F47" s="41"/>
      <c r="G47" s="41"/>
      <c r="H47" s="41"/>
      <c r="I47" s="41"/>
      <c r="J47" s="41"/>
      <c r="K47" s="41"/>
      <c r="L47" s="41"/>
      <c r="M47" s="41"/>
      <c r="N47" s="41"/>
      <c r="O47" s="41"/>
      <c r="P47" s="41"/>
      <c r="Q47" s="33"/>
    </row>
    <row r="48" spans="1:19" ht="21.75" customHeight="1" x14ac:dyDescent="0.2">
      <c r="A48" s="234" t="s">
        <v>43</v>
      </c>
      <c r="B48" s="234"/>
      <c r="C48" s="234"/>
      <c r="D48" s="234"/>
      <c r="E48" s="234"/>
      <c r="F48" s="234"/>
      <c r="G48" s="234"/>
      <c r="H48" s="234"/>
      <c r="I48" s="234"/>
      <c r="J48" s="234"/>
      <c r="K48" s="234"/>
      <c r="L48" s="234"/>
      <c r="M48" s="234"/>
      <c r="N48" s="234"/>
      <c r="O48" s="234"/>
      <c r="P48" s="234"/>
      <c r="Q48" s="234"/>
    </row>
    <row r="49" spans="1:17" ht="25.5" customHeight="1" x14ac:dyDescent="0.2">
      <c r="A49" s="228" t="s">
        <v>44</v>
      </c>
      <c r="B49" s="228"/>
      <c r="C49" s="228"/>
      <c r="D49" s="228"/>
      <c r="E49" s="228"/>
      <c r="F49" s="228"/>
      <c r="G49" s="228"/>
      <c r="H49" s="228"/>
      <c r="I49" s="228"/>
      <c r="J49" s="228"/>
      <c r="K49" s="228"/>
      <c r="L49" s="228"/>
      <c r="M49" s="228"/>
      <c r="N49" s="228"/>
      <c r="O49" s="228"/>
      <c r="P49" s="228"/>
      <c r="Q49" s="228"/>
    </row>
    <row r="50" spans="1:17" x14ac:dyDescent="0.2">
      <c r="A50" s="42"/>
      <c r="B50" s="43"/>
      <c r="C50" s="43"/>
      <c r="D50" s="42"/>
      <c r="E50" s="42"/>
      <c r="F50" s="42"/>
      <c r="G50" s="42"/>
      <c r="H50" s="42"/>
      <c r="I50" s="42"/>
      <c r="J50" s="42"/>
      <c r="K50" s="42"/>
      <c r="L50" s="42"/>
      <c r="M50" s="42"/>
      <c r="N50" s="42"/>
      <c r="O50" s="42"/>
      <c r="P50" s="42"/>
      <c r="Q50" s="42"/>
    </row>
    <row r="51" spans="1:17" ht="33.75" customHeight="1" x14ac:dyDescent="0.3">
      <c r="A51" s="42"/>
      <c r="B51" s="42"/>
      <c r="C51" s="42"/>
      <c r="D51" s="42"/>
      <c r="E51" s="235" t="s">
        <v>25</v>
      </c>
      <c r="F51" s="235"/>
      <c r="G51" s="235"/>
      <c r="H51" s="235"/>
      <c r="I51" s="235"/>
      <c r="J51" s="235"/>
      <c r="K51" s="235"/>
      <c r="L51" s="235"/>
      <c r="M51" s="235"/>
      <c r="N51" s="235"/>
      <c r="O51" s="235"/>
      <c r="P51" s="235"/>
      <c r="Q51" s="42"/>
    </row>
    <row r="52" spans="1:17" ht="27.75" customHeight="1" thickBot="1" x14ac:dyDescent="0.25">
      <c r="A52" s="44"/>
      <c r="B52" s="44"/>
      <c r="C52" s="44"/>
      <c r="D52" s="44"/>
      <c r="E52" s="45" t="s">
        <v>7</v>
      </c>
      <c r="F52" s="45" t="s">
        <v>8</v>
      </c>
      <c r="G52" s="45" t="s">
        <v>9</v>
      </c>
      <c r="H52" s="45" t="s">
        <v>10</v>
      </c>
      <c r="I52" s="45" t="s">
        <v>11</v>
      </c>
      <c r="J52" s="45" t="s">
        <v>12</v>
      </c>
      <c r="K52" s="45" t="s">
        <v>13</v>
      </c>
      <c r="L52" s="45" t="s">
        <v>14</v>
      </c>
      <c r="M52" s="45" t="s">
        <v>15</v>
      </c>
      <c r="N52" s="45" t="s">
        <v>16</v>
      </c>
      <c r="O52" s="45" t="s">
        <v>17</v>
      </c>
      <c r="P52" s="45" t="s">
        <v>18</v>
      </c>
      <c r="Q52" s="44"/>
    </row>
    <row r="53" spans="1:17" ht="11.25" customHeight="1" x14ac:dyDescent="0.2">
      <c r="A53" s="44"/>
      <c r="C53" s="46" t="s">
        <v>23</v>
      </c>
      <c r="E53" s="44"/>
      <c r="F53" s="44"/>
      <c r="G53" s="44"/>
      <c r="H53" s="44"/>
      <c r="I53" s="44"/>
      <c r="J53" s="44"/>
      <c r="K53" s="44"/>
      <c r="L53" s="44"/>
      <c r="M53" s="44"/>
      <c r="N53" s="44"/>
      <c r="O53" s="44"/>
      <c r="P53" s="44"/>
      <c r="Q53" s="44"/>
    </row>
    <row r="54" spans="1:17" ht="22.5" customHeight="1" x14ac:dyDescent="0.2">
      <c r="C54" s="79"/>
      <c r="D54" s="72" t="s">
        <v>21</v>
      </c>
      <c r="E54" s="128">
        <f t="shared" ref="E54:P54" si="11">(SUM(E9:E18)+SUM(E29:E32))*$E$38+(SUM(E9:E32)*E37)</f>
        <v>19868.333333333332</v>
      </c>
      <c r="F54" s="128">
        <f t="shared" si="11"/>
        <v>23373.166666666664</v>
      </c>
      <c r="G54" s="128">
        <f t="shared" si="11"/>
        <v>27361.166666666664</v>
      </c>
      <c r="H54" s="128">
        <f t="shared" si="11"/>
        <v>31112.833333333332</v>
      </c>
      <c r="I54" s="128">
        <f t="shared" si="11"/>
        <v>32525.333333333332</v>
      </c>
      <c r="J54" s="128">
        <f t="shared" si="11"/>
        <v>35158</v>
      </c>
      <c r="K54" s="128">
        <f t="shared" si="11"/>
        <v>35596.666666666664</v>
      </c>
      <c r="L54" s="128">
        <f t="shared" si="11"/>
        <v>34507.5</v>
      </c>
      <c r="M54" s="128">
        <f t="shared" si="11"/>
        <v>30109.833333333332</v>
      </c>
      <c r="N54" s="128">
        <f t="shared" si="11"/>
        <v>25356.833333333336</v>
      </c>
      <c r="O54" s="128">
        <f t="shared" si="11"/>
        <v>26008</v>
      </c>
      <c r="P54" s="128">
        <f t="shared" si="11"/>
        <v>22101.666666666664</v>
      </c>
    </row>
    <row r="55" spans="1:17" ht="12" customHeight="1" x14ac:dyDescent="0.2">
      <c r="A55" s="44"/>
      <c r="C55" s="73"/>
      <c r="D55" s="74" t="s">
        <v>20</v>
      </c>
      <c r="E55" s="129">
        <f>(SUM(E19:E21))*E38</f>
        <v>17531.666666666668</v>
      </c>
      <c r="F55" s="129">
        <f t="shared" ref="F55:P55" si="12">(SUM(F19:F21))*F38</f>
        <v>16626.666666666668</v>
      </c>
      <c r="G55" s="129">
        <f t="shared" si="12"/>
        <v>20680.666666666668</v>
      </c>
      <c r="H55" s="129">
        <f t="shared" si="12"/>
        <v>21461.333333333336</v>
      </c>
      <c r="I55" s="129">
        <f t="shared" si="12"/>
        <v>21786.166666666668</v>
      </c>
      <c r="J55" s="129">
        <f t="shared" si="12"/>
        <v>21930.666666666668</v>
      </c>
      <c r="K55" s="129">
        <f t="shared" si="12"/>
        <v>25024.500000000004</v>
      </c>
      <c r="L55" s="129">
        <f t="shared" si="12"/>
        <v>23651.000000000004</v>
      </c>
      <c r="M55" s="129">
        <f t="shared" si="12"/>
        <v>20533.333333333336</v>
      </c>
      <c r="N55" s="129">
        <f t="shared" si="12"/>
        <v>20200.500000000004</v>
      </c>
      <c r="O55" s="129">
        <f t="shared" si="12"/>
        <v>20320.000000000004</v>
      </c>
      <c r="P55" s="129">
        <f t="shared" si="12"/>
        <v>19664.500000000004</v>
      </c>
      <c r="Q55" s="44"/>
    </row>
    <row r="56" spans="1:17" ht="12" customHeight="1" x14ac:dyDescent="0.2">
      <c r="A56" s="44"/>
      <c r="C56" s="89"/>
      <c r="D56" s="75" t="s">
        <v>19</v>
      </c>
      <c r="E56" s="130">
        <f>SUM(E22:E28)*E38</f>
        <v>12897.500000000002</v>
      </c>
      <c r="F56" s="130">
        <f>SUM(F22:F28)*F38</f>
        <v>14248.666666666668</v>
      </c>
      <c r="G56" s="130">
        <f>SUM(G22:G28)*G38</f>
        <v>30295.166666666672</v>
      </c>
      <c r="H56" s="130">
        <f>SUM(H22:H28)*H38</f>
        <v>36085.333333333336</v>
      </c>
      <c r="I56" s="130">
        <f t="shared" ref="I56:O56" si="13">SUM(I22:I28)*I38</f>
        <v>37185.000000000007</v>
      </c>
      <c r="J56" s="130">
        <f t="shared" si="13"/>
        <v>41109.333333333336</v>
      </c>
      <c r="K56" s="130">
        <f t="shared" si="13"/>
        <v>42500.333333333336</v>
      </c>
      <c r="L56" s="130">
        <f t="shared" si="13"/>
        <v>41506.500000000007</v>
      </c>
      <c r="M56" s="130">
        <f t="shared" si="13"/>
        <v>34773.333333333336</v>
      </c>
      <c r="N56" s="130">
        <f t="shared" si="13"/>
        <v>27447.666666666668</v>
      </c>
      <c r="O56" s="130">
        <f t="shared" si="13"/>
        <v>14016.000000000002</v>
      </c>
      <c r="P56" s="130">
        <f>SUM(P22:P25)*P38</f>
        <v>12685.333333333334</v>
      </c>
      <c r="Q56" s="126"/>
    </row>
    <row r="57" spans="1:17" x14ac:dyDescent="0.2">
      <c r="A57" s="44"/>
      <c r="C57" s="47"/>
      <c r="E57" s="48"/>
      <c r="F57" s="48"/>
      <c r="G57" s="48"/>
      <c r="H57" s="48"/>
      <c r="I57" s="48"/>
      <c r="J57" s="48"/>
      <c r="K57" s="48"/>
      <c r="L57" s="48"/>
      <c r="M57" s="48"/>
      <c r="N57" s="48"/>
      <c r="O57" s="48"/>
      <c r="P57" s="48"/>
      <c r="Q57" s="44"/>
    </row>
    <row r="58" spans="1:17" ht="13.5" customHeight="1" x14ac:dyDescent="0.2">
      <c r="A58" s="44"/>
      <c r="C58" s="93" t="s">
        <v>27</v>
      </c>
      <c r="D58" s="72"/>
      <c r="E58" s="131">
        <f t="shared" ref="E58:P58" si="14">(E37/E36)*E39</f>
        <v>14061.666666666666</v>
      </c>
      <c r="F58" s="131">
        <f t="shared" si="14"/>
        <v>16505.666666666664</v>
      </c>
      <c r="G58" s="131">
        <f t="shared" si="14"/>
        <v>21900.666666666664</v>
      </c>
      <c r="H58" s="131">
        <f t="shared" si="14"/>
        <v>25540.666666666664</v>
      </c>
      <c r="I58" s="131">
        <f t="shared" si="14"/>
        <v>25579.666666666664</v>
      </c>
      <c r="J58" s="131">
        <f t="shared" si="14"/>
        <v>28279.333333333332</v>
      </c>
      <c r="K58" s="131">
        <f t="shared" si="14"/>
        <v>28829.666666666664</v>
      </c>
      <c r="L58" s="131">
        <f t="shared" si="14"/>
        <v>27863.333333333332</v>
      </c>
      <c r="M58" s="131">
        <f t="shared" si="14"/>
        <v>24604.666666666664</v>
      </c>
      <c r="N58" s="131">
        <f t="shared" si="14"/>
        <v>20409.999999999996</v>
      </c>
      <c r="O58" s="131">
        <f t="shared" si="14"/>
        <v>17320.333333333332</v>
      </c>
      <c r="P58" s="131">
        <f t="shared" si="14"/>
        <v>15222.999999999998</v>
      </c>
      <c r="Q58" s="44"/>
    </row>
    <row r="59" spans="1:17" ht="13.5" customHeight="1" x14ac:dyDescent="0.2">
      <c r="A59" s="44"/>
      <c r="C59" s="94" t="s">
        <v>28</v>
      </c>
      <c r="D59" s="74"/>
      <c r="E59" s="95">
        <v>0.5</v>
      </c>
      <c r="F59" s="95">
        <v>0.5</v>
      </c>
      <c r="G59" s="95">
        <v>0.5</v>
      </c>
      <c r="H59" s="95">
        <v>0.5</v>
      </c>
      <c r="I59" s="95">
        <v>0.5</v>
      </c>
      <c r="J59" s="95">
        <v>0.5</v>
      </c>
      <c r="K59" s="95">
        <v>0.5</v>
      </c>
      <c r="L59" s="95">
        <v>0.5</v>
      </c>
      <c r="M59" s="95">
        <v>0.5</v>
      </c>
      <c r="N59" s="95">
        <v>0.5</v>
      </c>
      <c r="O59" s="95">
        <v>0.5</v>
      </c>
      <c r="P59" s="95">
        <v>0.5</v>
      </c>
      <c r="Q59" s="44"/>
    </row>
    <row r="60" spans="1:17" ht="13.5" customHeight="1" x14ac:dyDescent="0.2">
      <c r="A60" s="44"/>
      <c r="C60" s="96" t="s">
        <v>29</v>
      </c>
      <c r="D60" s="75"/>
      <c r="E60" s="97">
        <f t="shared" ref="E60:P60" si="15">E43*E58*E59</f>
        <v>914.00833333333333</v>
      </c>
      <c r="F60" s="97">
        <f t="shared" si="15"/>
        <v>1072.8683333333331</v>
      </c>
      <c r="G60" s="97">
        <f t="shared" si="15"/>
        <v>1423.5433333333333</v>
      </c>
      <c r="H60" s="97">
        <f t="shared" si="15"/>
        <v>1660.1433333333332</v>
      </c>
      <c r="I60" s="97">
        <f t="shared" si="15"/>
        <v>1662.6783333333333</v>
      </c>
      <c r="J60" s="97">
        <f t="shared" si="15"/>
        <v>1838.1566666666668</v>
      </c>
      <c r="K60" s="97">
        <f t="shared" si="15"/>
        <v>1873.9283333333333</v>
      </c>
      <c r="L60" s="97">
        <f t="shared" si="15"/>
        <v>1811.1166666666666</v>
      </c>
      <c r="M60" s="97">
        <f t="shared" si="15"/>
        <v>1599.3033333333333</v>
      </c>
      <c r="N60" s="97">
        <f t="shared" si="15"/>
        <v>1326.6499999999999</v>
      </c>
      <c r="O60" s="97">
        <f t="shared" si="15"/>
        <v>1125.8216666666667</v>
      </c>
      <c r="P60" s="97">
        <f t="shared" si="15"/>
        <v>989.49499999999989</v>
      </c>
      <c r="Q60" s="44"/>
    </row>
    <row r="61" spans="1:17" ht="13.5" customHeight="1" x14ac:dyDescent="0.2">
      <c r="A61" s="44"/>
      <c r="C61" s="50"/>
      <c r="E61" s="51"/>
      <c r="F61" s="51"/>
      <c r="G61" s="51"/>
      <c r="H61" s="51"/>
      <c r="I61" s="51"/>
      <c r="J61" s="51"/>
      <c r="K61" s="51"/>
      <c r="L61" s="51"/>
      <c r="M61" s="51"/>
      <c r="N61" s="51"/>
      <c r="O61" s="51"/>
      <c r="P61" s="51"/>
      <c r="Q61" s="44"/>
    </row>
    <row r="62" spans="1:17" ht="13.5" customHeight="1" x14ac:dyDescent="0.2">
      <c r="A62" s="44"/>
      <c r="C62" s="46" t="s">
        <v>36</v>
      </c>
      <c r="E62" s="51"/>
      <c r="F62" s="51"/>
      <c r="G62" s="51"/>
      <c r="H62" s="51"/>
      <c r="I62" s="51"/>
      <c r="J62" s="51"/>
      <c r="K62" s="51"/>
      <c r="L62" s="51"/>
      <c r="M62" s="51"/>
      <c r="N62" s="51"/>
      <c r="O62" s="51"/>
      <c r="P62" s="51"/>
      <c r="Q62" s="44"/>
    </row>
    <row r="63" spans="1:17" ht="13.5" customHeight="1" x14ac:dyDescent="0.2">
      <c r="A63" s="44"/>
      <c r="C63" s="79"/>
      <c r="D63" s="72" t="s">
        <v>21</v>
      </c>
      <c r="E63" s="132">
        <f>E54-E58</f>
        <v>5806.6666666666661</v>
      </c>
      <c r="F63" s="132">
        <f t="shared" ref="F63:P63" si="16">F54-F58</f>
        <v>6867.5</v>
      </c>
      <c r="G63" s="132">
        <f t="shared" si="16"/>
        <v>5460.5</v>
      </c>
      <c r="H63" s="132">
        <f t="shared" si="16"/>
        <v>5572.1666666666679</v>
      </c>
      <c r="I63" s="132">
        <f t="shared" si="16"/>
        <v>6945.6666666666679</v>
      </c>
      <c r="J63" s="132">
        <f t="shared" si="16"/>
        <v>6878.6666666666679</v>
      </c>
      <c r="K63" s="132">
        <f t="shared" si="16"/>
        <v>6767</v>
      </c>
      <c r="L63" s="132">
        <f t="shared" si="16"/>
        <v>6644.1666666666679</v>
      </c>
      <c r="M63" s="132">
        <f t="shared" si="16"/>
        <v>5505.1666666666679</v>
      </c>
      <c r="N63" s="132">
        <f t="shared" si="16"/>
        <v>4946.8333333333394</v>
      </c>
      <c r="O63" s="132">
        <f t="shared" si="16"/>
        <v>8687.6666666666679</v>
      </c>
      <c r="P63" s="132">
        <f t="shared" si="16"/>
        <v>6878.6666666666661</v>
      </c>
      <c r="Q63" s="44"/>
    </row>
    <row r="64" spans="1:17" ht="13.5" customHeight="1" x14ac:dyDescent="0.2">
      <c r="A64" s="44"/>
      <c r="C64" s="73"/>
      <c r="D64" s="74" t="s">
        <v>20</v>
      </c>
      <c r="E64" s="133">
        <f>E55</f>
        <v>17531.666666666668</v>
      </c>
      <c r="F64" s="133">
        <f t="shared" ref="F64:P65" si="17">F55</f>
        <v>16626.666666666668</v>
      </c>
      <c r="G64" s="133">
        <f t="shared" si="17"/>
        <v>20680.666666666668</v>
      </c>
      <c r="H64" s="133">
        <f t="shared" si="17"/>
        <v>21461.333333333336</v>
      </c>
      <c r="I64" s="133">
        <f t="shared" si="17"/>
        <v>21786.166666666668</v>
      </c>
      <c r="J64" s="133">
        <f t="shared" si="17"/>
        <v>21930.666666666668</v>
      </c>
      <c r="K64" s="133">
        <f t="shared" si="17"/>
        <v>25024.500000000004</v>
      </c>
      <c r="L64" s="133">
        <f t="shared" si="17"/>
        <v>23651.000000000004</v>
      </c>
      <c r="M64" s="133">
        <f t="shared" si="17"/>
        <v>20533.333333333336</v>
      </c>
      <c r="N64" s="133">
        <f t="shared" si="17"/>
        <v>20200.500000000004</v>
      </c>
      <c r="O64" s="133">
        <f t="shared" si="17"/>
        <v>20320.000000000004</v>
      </c>
      <c r="P64" s="133">
        <f t="shared" si="17"/>
        <v>19664.500000000004</v>
      </c>
      <c r="Q64" s="44"/>
    </row>
    <row r="65" spans="1:17" ht="13.5" customHeight="1" x14ac:dyDescent="0.2">
      <c r="A65" s="44"/>
      <c r="C65" s="89"/>
      <c r="D65" s="75" t="s">
        <v>19</v>
      </c>
      <c r="E65" s="134">
        <f>E56</f>
        <v>12897.500000000002</v>
      </c>
      <c r="F65" s="134">
        <f t="shared" si="17"/>
        <v>14248.666666666668</v>
      </c>
      <c r="G65" s="134">
        <f t="shared" si="17"/>
        <v>30295.166666666672</v>
      </c>
      <c r="H65" s="134">
        <f t="shared" si="17"/>
        <v>36085.333333333336</v>
      </c>
      <c r="I65" s="134">
        <f t="shared" si="17"/>
        <v>37185.000000000007</v>
      </c>
      <c r="J65" s="134">
        <f t="shared" si="17"/>
        <v>41109.333333333336</v>
      </c>
      <c r="K65" s="134">
        <f t="shared" si="17"/>
        <v>42500.333333333336</v>
      </c>
      <c r="L65" s="134">
        <f t="shared" si="17"/>
        <v>41506.500000000007</v>
      </c>
      <c r="M65" s="134">
        <f t="shared" si="17"/>
        <v>34773.333333333336</v>
      </c>
      <c r="N65" s="134">
        <f t="shared" si="17"/>
        <v>27447.666666666668</v>
      </c>
      <c r="O65" s="134">
        <f t="shared" si="17"/>
        <v>14016.000000000002</v>
      </c>
      <c r="P65" s="134">
        <f t="shared" si="17"/>
        <v>12685.333333333334</v>
      </c>
      <c r="Q65" s="44"/>
    </row>
    <row r="66" spans="1:17" ht="13.5" customHeight="1" x14ac:dyDescent="0.2">
      <c r="A66" s="44"/>
      <c r="C66" s="47"/>
      <c r="E66" s="48"/>
      <c r="F66" s="48"/>
      <c r="G66" s="48"/>
      <c r="H66" s="48"/>
      <c r="I66" s="48"/>
      <c r="J66" s="48"/>
      <c r="K66" s="48"/>
      <c r="L66" s="48"/>
      <c r="M66" s="48"/>
      <c r="N66" s="48"/>
      <c r="O66" s="48"/>
      <c r="P66" s="48"/>
      <c r="Q66" s="44"/>
    </row>
    <row r="67" spans="1:17" ht="13.5" customHeight="1" x14ac:dyDescent="0.2">
      <c r="A67" s="44"/>
      <c r="C67" s="49" t="s">
        <v>30</v>
      </c>
      <c r="E67" s="125"/>
      <c r="F67" s="125"/>
      <c r="G67" s="48"/>
      <c r="H67" s="48"/>
      <c r="I67" s="48"/>
      <c r="J67" s="48"/>
      <c r="K67" s="48"/>
      <c r="L67" s="48"/>
      <c r="M67" s="48"/>
      <c r="N67" s="48"/>
      <c r="O67" s="48"/>
      <c r="P67" s="48"/>
      <c r="Q67" s="44"/>
    </row>
    <row r="68" spans="1:17" s="53" customFormat="1" ht="13.5" customHeight="1" x14ac:dyDescent="0.2">
      <c r="A68" s="52"/>
      <c r="C68" s="98"/>
      <c r="D68" s="99" t="s">
        <v>21</v>
      </c>
      <c r="E68" s="100">
        <f>0.5</f>
        <v>0.5</v>
      </c>
      <c r="F68" s="100">
        <f t="shared" ref="F68:P68" si="18">0.5</f>
        <v>0.5</v>
      </c>
      <c r="G68" s="100">
        <f t="shared" si="18"/>
        <v>0.5</v>
      </c>
      <c r="H68" s="100">
        <f t="shared" si="18"/>
        <v>0.5</v>
      </c>
      <c r="I68" s="100">
        <f t="shared" si="18"/>
        <v>0.5</v>
      </c>
      <c r="J68" s="100">
        <f t="shared" si="18"/>
        <v>0.5</v>
      </c>
      <c r="K68" s="100">
        <f t="shared" si="18"/>
        <v>0.5</v>
      </c>
      <c r="L68" s="100">
        <f t="shared" si="18"/>
        <v>0.5</v>
      </c>
      <c r="M68" s="100">
        <f t="shared" si="18"/>
        <v>0.5</v>
      </c>
      <c r="N68" s="100">
        <f t="shared" si="18"/>
        <v>0.5</v>
      </c>
      <c r="O68" s="100">
        <f t="shared" si="18"/>
        <v>0.5</v>
      </c>
      <c r="P68" s="100">
        <f t="shared" si="18"/>
        <v>0.5</v>
      </c>
      <c r="Q68" s="52"/>
    </row>
    <row r="69" spans="1:17" s="53" customFormat="1" ht="13.5" customHeight="1" x14ac:dyDescent="0.2">
      <c r="A69" s="52"/>
      <c r="C69" s="101"/>
      <c r="D69" s="102" t="s">
        <v>20</v>
      </c>
      <c r="E69" s="103">
        <v>0.9</v>
      </c>
      <c r="F69" s="103">
        <v>0.9</v>
      </c>
      <c r="G69" s="103">
        <v>0.9</v>
      </c>
      <c r="H69" s="103">
        <v>0.9</v>
      </c>
      <c r="I69" s="103">
        <v>1.1000000000000001</v>
      </c>
      <c r="J69" s="103">
        <v>1.1000000000000001</v>
      </c>
      <c r="K69" s="103">
        <v>1.1000000000000001</v>
      </c>
      <c r="L69" s="103">
        <v>1.1000000000000001</v>
      </c>
      <c r="M69" s="103">
        <v>1.1000000000000001</v>
      </c>
      <c r="N69" s="103">
        <v>1.1000000000000001</v>
      </c>
      <c r="O69" s="103">
        <v>0.9</v>
      </c>
      <c r="P69" s="103">
        <v>0.9</v>
      </c>
      <c r="Q69" s="52"/>
    </row>
    <row r="70" spans="1:17" s="53" customFormat="1" ht="13.5" customHeight="1" x14ac:dyDescent="0.2">
      <c r="A70" s="52"/>
      <c r="C70" s="104"/>
      <c r="D70" s="105" t="s">
        <v>19</v>
      </c>
      <c r="E70" s="106">
        <v>1.3</v>
      </c>
      <c r="F70" s="106">
        <v>1.3</v>
      </c>
      <c r="G70" s="106">
        <v>1.3</v>
      </c>
      <c r="H70" s="106">
        <v>1.3</v>
      </c>
      <c r="I70" s="106">
        <v>2.25</v>
      </c>
      <c r="J70" s="106">
        <v>2.25</v>
      </c>
      <c r="K70" s="106">
        <v>2.25</v>
      </c>
      <c r="L70" s="106">
        <v>2.25</v>
      </c>
      <c r="M70" s="106">
        <v>2.25</v>
      </c>
      <c r="N70" s="106">
        <v>2.25</v>
      </c>
      <c r="O70" s="106">
        <v>1.3</v>
      </c>
      <c r="P70" s="106">
        <v>1.3</v>
      </c>
      <c r="Q70" s="52"/>
    </row>
    <row r="71" spans="1:17" s="55" customFormat="1" ht="13.5" customHeight="1" x14ac:dyDescent="0.2">
      <c r="A71" s="54"/>
      <c r="C71" s="56" t="s">
        <v>45</v>
      </c>
      <c r="E71" s="57"/>
      <c r="F71" s="57"/>
      <c r="G71" s="57"/>
      <c r="H71" s="57"/>
      <c r="I71" s="57"/>
      <c r="J71" s="57"/>
      <c r="K71" s="57"/>
      <c r="L71" s="57"/>
      <c r="M71" s="57"/>
      <c r="N71" s="57"/>
      <c r="O71" s="57"/>
      <c r="P71" s="57"/>
      <c r="Q71" s="54"/>
    </row>
    <row r="72" spans="1:17" s="59" customFormat="1" ht="13.5" customHeight="1" x14ac:dyDescent="0.2">
      <c r="A72" s="58"/>
      <c r="C72" s="107"/>
      <c r="D72" s="108" t="s">
        <v>21</v>
      </c>
      <c r="E72" s="109">
        <f>$E$43*E68</f>
        <v>6.5000000000000002E-2</v>
      </c>
      <c r="F72" s="109">
        <f t="shared" ref="F72:P72" si="19">$E$43*F68</f>
        <v>6.5000000000000002E-2</v>
      </c>
      <c r="G72" s="109">
        <f t="shared" si="19"/>
        <v>6.5000000000000002E-2</v>
      </c>
      <c r="H72" s="109">
        <f t="shared" si="19"/>
        <v>6.5000000000000002E-2</v>
      </c>
      <c r="I72" s="109">
        <f t="shared" si="19"/>
        <v>6.5000000000000002E-2</v>
      </c>
      <c r="J72" s="109">
        <f t="shared" si="19"/>
        <v>6.5000000000000002E-2</v>
      </c>
      <c r="K72" s="109">
        <f t="shared" si="19"/>
        <v>6.5000000000000002E-2</v>
      </c>
      <c r="L72" s="109">
        <f t="shared" si="19"/>
        <v>6.5000000000000002E-2</v>
      </c>
      <c r="M72" s="109">
        <f t="shared" si="19"/>
        <v>6.5000000000000002E-2</v>
      </c>
      <c r="N72" s="109">
        <f t="shared" si="19"/>
        <v>6.5000000000000002E-2</v>
      </c>
      <c r="O72" s="109">
        <f t="shared" si="19"/>
        <v>6.5000000000000002E-2</v>
      </c>
      <c r="P72" s="109">
        <f t="shared" si="19"/>
        <v>6.5000000000000002E-2</v>
      </c>
      <c r="Q72" s="58"/>
    </row>
    <row r="73" spans="1:17" s="59" customFormat="1" ht="13.5" customHeight="1" x14ac:dyDescent="0.2">
      <c r="A73" s="58"/>
      <c r="C73" s="110"/>
      <c r="D73" s="111" t="s">
        <v>20</v>
      </c>
      <c r="E73" s="112">
        <f t="shared" ref="E73:P74" si="20">$E$43*E69</f>
        <v>0.11700000000000001</v>
      </c>
      <c r="F73" s="112">
        <f t="shared" si="20"/>
        <v>0.11700000000000001</v>
      </c>
      <c r="G73" s="112">
        <f t="shared" si="20"/>
        <v>0.11700000000000001</v>
      </c>
      <c r="H73" s="112">
        <f t="shared" si="20"/>
        <v>0.11700000000000001</v>
      </c>
      <c r="I73" s="112">
        <f t="shared" si="20"/>
        <v>0.14300000000000002</v>
      </c>
      <c r="J73" s="112">
        <f t="shared" si="20"/>
        <v>0.14300000000000002</v>
      </c>
      <c r="K73" s="112">
        <f t="shared" si="20"/>
        <v>0.14300000000000002</v>
      </c>
      <c r="L73" s="112">
        <f t="shared" si="20"/>
        <v>0.14300000000000002</v>
      </c>
      <c r="M73" s="112">
        <f t="shared" si="20"/>
        <v>0.14300000000000002</v>
      </c>
      <c r="N73" s="112">
        <f t="shared" si="20"/>
        <v>0.14300000000000002</v>
      </c>
      <c r="O73" s="112">
        <f t="shared" si="20"/>
        <v>0.11700000000000001</v>
      </c>
      <c r="P73" s="112">
        <f t="shared" si="20"/>
        <v>0.11700000000000001</v>
      </c>
      <c r="Q73" s="58"/>
    </row>
    <row r="74" spans="1:17" s="59" customFormat="1" ht="13.5" customHeight="1" x14ac:dyDescent="0.2">
      <c r="A74" s="58"/>
      <c r="C74" s="113"/>
      <c r="D74" s="114" t="s">
        <v>19</v>
      </c>
      <c r="E74" s="115">
        <f t="shared" si="20"/>
        <v>0.16900000000000001</v>
      </c>
      <c r="F74" s="115">
        <f t="shared" si="20"/>
        <v>0.16900000000000001</v>
      </c>
      <c r="G74" s="115">
        <f t="shared" si="20"/>
        <v>0.16900000000000001</v>
      </c>
      <c r="H74" s="115">
        <f t="shared" si="20"/>
        <v>0.16900000000000001</v>
      </c>
      <c r="I74" s="115">
        <f t="shared" si="20"/>
        <v>0.29249999999999998</v>
      </c>
      <c r="J74" s="115">
        <f t="shared" si="20"/>
        <v>0.29249999999999998</v>
      </c>
      <c r="K74" s="115">
        <f t="shared" si="20"/>
        <v>0.29249999999999998</v>
      </c>
      <c r="L74" s="115">
        <f t="shared" si="20"/>
        <v>0.29249999999999998</v>
      </c>
      <c r="M74" s="115">
        <f t="shared" si="20"/>
        <v>0.29249999999999998</v>
      </c>
      <c r="N74" s="115">
        <f t="shared" si="20"/>
        <v>0.29249999999999998</v>
      </c>
      <c r="O74" s="115">
        <f t="shared" si="20"/>
        <v>0.16900000000000001</v>
      </c>
      <c r="P74" s="115">
        <f t="shared" si="20"/>
        <v>0.16900000000000001</v>
      </c>
      <c r="Q74" s="58"/>
    </row>
    <row r="75" spans="1:17" s="63" customFormat="1" x14ac:dyDescent="0.2">
      <c r="A75" s="62"/>
      <c r="C75" s="64" t="s">
        <v>46</v>
      </c>
      <c r="E75" s="65"/>
      <c r="F75" s="65"/>
      <c r="G75" s="65"/>
      <c r="H75" s="65"/>
      <c r="I75" s="65"/>
      <c r="J75" s="65"/>
      <c r="K75" s="65"/>
      <c r="L75" s="65"/>
      <c r="M75" s="65"/>
      <c r="N75" s="65"/>
      <c r="O75" s="65"/>
      <c r="P75" s="65"/>
      <c r="Q75" s="62"/>
    </row>
    <row r="76" spans="1:17" s="59" customFormat="1" x14ac:dyDescent="0.2">
      <c r="A76" s="58"/>
      <c r="C76" s="60"/>
      <c r="D76" s="59" t="s">
        <v>50</v>
      </c>
      <c r="E76" s="61">
        <f>$E$43*E59</f>
        <v>6.5000000000000002E-2</v>
      </c>
      <c r="F76" s="61">
        <f t="shared" ref="F76:P76" si="21">$E$43*F59</f>
        <v>6.5000000000000002E-2</v>
      </c>
      <c r="G76" s="61">
        <f t="shared" si="21"/>
        <v>6.5000000000000002E-2</v>
      </c>
      <c r="H76" s="61">
        <f t="shared" si="21"/>
        <v>6.5000000000000002E-2</v>
      </c>
      <c r="I76" s="61">
        <f t="shared" si="21"/>
        <v>6.5000000000000002E-2</v>
      </c>
      <c r="J76" s="61">
        <f t="shared" si="21"/>
        <v>6.5000000000000002E-2</v>
      </c>
      <c r="K76" s="61">
        <f t="shared" si="21"/>
        <v>6.5000000000000002E-2</v>
      </c>
      <c r="L76" s="61">
        <f t="shared" si="21"/>
        <v>6.5000000000000002E-2</v>
      </c>
      <c r="M76" s="61">
        <f t="shared" si="21"/>
        <v>6.5000000000000002E-2</v>
      </c>
      <c r="N76" s="61">
        <f t="shared" si="21"/>
        <v>6.5000000000000002E-2</v>
      </c>
      <c r="O76" s="61">
        <f t="shared" si="21"/>
        <v>6.5000000000000002E-2</v>
      </c>
      <c r="P76" s="61">
        <f t="shared" si="21"/>
        <v>6.5000000000000002E-2</v>
      </c>
      <c r="Q76" s="58"/>
    </row>
    <row r="77" spans="1:17" x14ac:dyDescent="0.2">
      <c r="A77" s="44"/>
      <c r="C77" s="49" t="s">
        <v>31</v>
      </c>
      <c r="E77" s="48"/>
      <c r="F77" s="48"/>
      <c r="G77" s="48"/>
      <c r="H77" s="48"/>
      <c r="I77" s="48"/>
      <c r="J77" s="48"/>
      <c r="K77" s="48"/>
      <c r="L77" s="48"/>
      <c r="M77" s="48"/>
      <c r="N77" s="48"/>
      <c r="O77" s="48"/>
      <c r="P77" s="48"/>
      <c r="Q77" s="44"/>
    </row>
    <row r="78" spans="1:17" ht="16.5" customHeight="1" x14ac:dyDescent="0.2">
      <c r="C78" s="72"/>
      <c r="D78" s="72" t="s">
        <v>21</v>
      </c>
      <c r="E78" s="116">
        <f t="shared" ref="E78:P79" si="22">E63*E68*$E$43</f>
        <v>377.43333333333328</v>
      </c>
      <c r="F78" s="116">
        <f t="shared" si="22"/>
        <v>446.38749999999999</v>
      </c>
      <c r="G78" s="116">
        <f t="shared" si="22"/>
        <v>354.9325</v>
      </c>
      <c r="H78" s="116">
        <f t="shared" si="22"/>
        <v>362.19083333333344</v>
      </c>
      <c r="I78" s="116">
        <f t="shared" si="22"/>
        <v>451.46833333333342</v>
      </c>
      <c r="J78" s="116">
        <f t="shared" si="22"/>
        <v>447.1133333333334</v>
      </c>
      <c r="K78" s="116">
        <f t="shared" si="22"/>
        <v>439.85500000000002</v>
      </c>
      <c r="L78" s="116">
        <f t="shared" si="22"/>
        <v>431.87083333333345</v>
      </c>
      <c r="M78" s="116">
        <f t="shared" si="22"/>
        <v>357.83583333333343</v>
      </c>
      <c r="N78" s="116">
        <f t="shared" si="22"/>
        <v>321.54416666666708</v>
      </c>
      <c r="O78" s="116">
        <f t="shared" si="22"/>
        <v>564.69833333333338</v>
      </c>
      <c r="P78" s="116">
        <f t="shared" si="22"/>
        <v>447.11333333333329</v>
      </c>
    </row>
    <row r="79" spans="1:17" x14ac:dyDescent="0.2">
      <c r="C79" s="74"/>
      <c r="D79" s="74" t="s">
        <v>20</v>
      </c>
      <c r="E79" s="117">
        <f t="shared" si="22"/>
        <v>2051.2050000000004</v>
      </c>
      <c r="F79" s="117">
        <f t="shared" si="22"/>
        <v>1945.3200000000004</v>
      </c>
      <c r="G79" s="117">
        <f t="shared" si="22"/>
        <v>2419.6380000000004</v>
      </c>
      <c r="H79" s="117">
        <f t="shared" si="22"/>
        <v>2510.9760000000006</v>
      </c>
      <c r="I79" s="117">
        <f t="shared" si="22"/>
        <v>3115.4218333333338</v>
      </c>
      <c r="J79" s="117">
        <f t="shared" si="22"/>
        <v>3136.0853333333339</v>
      </c>
      <c r="K79" s="117">
        <f t="shared" si="22"/>
        <v>3578.5035000000012</v>
      </c>
      <c r="L79" s="117">
        <f t="shared" si="22"/>
        <v>3382.0930000000008</v>
      </c>
      <c r="M79" s="117">
        <f t="shared" si="22"/>
        <v>2936.2666666666673</v>
      </c>
      <c r="N79" s="117">
        <f t="shared" si="22"/>
        <v>2888.6715000000008</v>
      </c>
      <c r="O79" s="117">
        <f t="shared" si="22"/>
        <v>2377.4400000000005</v>
      </c>
      <c r="P79" s="117">
        <f t="shared" si="22"/>
        <v>2300.7465000000007</v>
      </c>
    </row>
    <row r="80" spans="1:17" x14ac:dyDescent="0.2">
      <c r="C80" s="74"/>
      <c r="D80" s="74" t="s">
        <v>19</v>
      </c>
      <c r="E80" s="117">
        <f t="shared" ref="E80:P80" si="23">E43*E65*E70</f>
        <v>2179.6775000000002</v>
      </c>
      <c r="F80" s="117">
        <f t="shared" si="23"/>
        <v>2408.0246666666671</v>
      </c>
      <c r="G80" s="117">
        <f t="shared" si="23"/>
        <v>5119.8831666666674</v>
      </c>
      <c r="H80" s="117">
        <f t="shared" si="23"/>
        <v>6098.4213333333346</v>
      </c>
      <c r="I80" s="117">
        <f t="shared" si="23"/>
        <v>10876.612500000003</v>
      </c>
      <c r="J80" s="117">
        <f t="shared" si="23"/>
        <v>12024.480000000001</v>
      </c>
      <c r="K80" s="117">
        <f t="shared" si="23"/>
        <v>12431.347500000002</v>
      </c>
      <c r="L80" s="117">
        <f t="shared" si="23"/>
        <v>12140.651250000003</v>
      </c>
      <c r="M80" s="117">
        <f t="shared" si="23"/>
        <v>10171.200000000001</v>
      </c>
      <c r="N80" s="117">
        <f t="shared" si="23"/>
        <v>8028.442500000001</v>
      </c>
      <c r="O80" s="117">
        <f t="shared" si="23"/>
        <v>2368.7040000000006</v>
      </c>
      <c r="P80" s="117">
        <f t="shared" si="23"/>
        <v>2143.8213333333338</v>
      </c>
    </row>
    <row r="81" spans="3:16" s="55" customFormat="1" x14ac:dyDescent="0.2">
      <c r="C81" s="118" t="s">
        <v>32</v>
      </c>
      <c r="D81" s="120"/>
      <c r="E81" s="121">
        <f>SUM(E78:E80)</f>
        <v>4608.315833333334</v>
      </c>
      <c r="F81" s="121">
        <f t="shared" ref="F81:P81" si="24">SUM(F78:F80)</f>
        <v>4799.7321666666676</v>
      </c>
      <c r="G81" s="121">
        <f t="shared" si="24"/>
        <v>7894.4536666666681</v>
      </c>
      <c r="H81" s="121">
        <f t="shared" si="24"/>
        <v>8971.5881666666683</v>
      </c>
      <c r="I81" s="121">
        <f t="shared" si="24"/>
        <v>14443.502666666671</v>
      </c>
      <c r="J81" s="121">
        <f t="shared" si="24"/>
        <v>15607.678666666669</v>
      </c>
      <c r="K81" s="121">
        <f t="shared" si="24"/>
        <v>16449.706000000002</v>
      </c>
      <c r="L81" s="121">
        <f t="shared" si="24"/>
        <v>15954.615083333338</v>
      </c>
      <c r="M81" s="121">
        <f t="shared" si="24"/>
        <v>13465.302500000002</v>
      </c>
      <c r="N81" s="121">
        <f t="shared" si="24"/>
        <v>11238.658166666668</v>
      </c>
      <c r="O81" s="121">
        <f t="shared" si="24"/>
        <v>5310.842333333334</v>
      </c>
      <c r="P81" s="121">
        <f t="shared" si="24"/>
        <v>4891.6811666666672</v>
      </c>
    </row>
    <row r="84" spans="3:16" x14ac:dyDescent="0.2">
      <c r="C84" s="46" t="s">
        <v>40</v>
      </c>
      <c r="F84" s="138">
        <f>SUM(E44:P44)/Q39</f>
        <v>0.15071117738270287</v>
      </c>
      <c r="G84" s="66" t="s">
        <v>34</v>
      </c>
    </row>
    <row r="86" spans="3:16" s="55" customFormat="1" x14ac:dyDescent="0.2">
      <c r="C86" s="67" t="s">
        <v>49</v>
      </c>
    </row>
    <row r="87" spans="3:16" s="55" customFormat="1" x14ac:dyDescent="0.2">
      <c r="E87" s="68">
        <f>E81+E60</f>
        <v>5522.3241666666672</v>
      </c>
      <c r="F87" s="68">
        <f t="shared" ref="F87:P87" si="25">F81+F60</f>
        <v>5872.6005000000005</v>
      </c>
      <c r="G87" s="68">
        <f t="shared" si="25"/>
        <v>9317.9970000000012</v>
      </c>
      <c r="H87" s="68">
        <f t="shared" si="25"/>
        <v>10631.731500000002</v>
      </c>
      <c r="I87" s="68">
        <f t="shared" si="25"/>
        <v>16106.181000000004</v>
      </c>
      <c r="J87" s="68">
        <f t="shared" si="25"/>
        <v>17445.835333333336</v>
      </c>
      <c r="K87" s="68">
        <f t="shared" si="25"/>
        <v>18323.634333333335</v>
      </c>
      <c r="L87" s="68">
        <f t="shared" si="25"/>
        <v>17765.731750000003</v>
      </c>
      <c r="M87" s="68">
        <f t="shared" si="25"/>
        <v>15064.605833333335</v>
      </c>
      <c r="N87" s="68">
        <f t="shared" si="25"/>
        <v>12565.308166666668</v>
      </c>
      <c r="O87" s="68">
        <f t="shared" si="25"/>
        <v>6436.6640000000007</v>
      </c>
      <c r="P87" s="68">
        <f t="shared" si="25"/>
        <v>5881.1761666666671</v>
      </c>
    </row>
    <row r="88" spans="3:16" s="55" customFormat="1" x14ac:dyDescent="0.2"/>
    <row r="89" spans="3:16" s="69" customFormat="1" x14ac:dyDescent="0.2">
      <c r="C89" s="70" t="s">
        <v>47</v>
      </c>
      <c r="E89" s="71">
        <f>E87*1.15</f>
        <v>6350.6727916666669</v>
      </c>
      <c r="F89" s="71">
        <f t="shared" ref="F89:P89" si="26">F87*1.15</f>
        <v>6753.4905749999998</v>
      </c>
      <c r="G89" s="71">
        <f t="shared" si="26"/>
        <v>10715.696550000001</v>
      </c>
      <c r="H89" s="71">
        <f t="shared" si="26"/>
        <v>12226.491225000002</v>
      </c>
      <c r="I89" s="71">
        <f t="shared" si="26"/>
        <v>18522.108150000004</v>
      </c>
      <c r="J89" s="71">
        <f t="shared" si="26"/>
        <v>20062.710633333336</v>
      </c>
      <c r="K89" s="71">
        <f t="shared" si="26"/>
        <v>21072.179483333333</v>
      </c>
      <c r="L89" s="71">
        <f t="shared" si="26"/>
        <v>20430.591512500003</v>
      </c>
      <c r="M89" s="71">
        <f t="shared" si="26"/>
        <v>17324.296708333335</v>
      </c>
      <c r="N89" s="71">
        <f t="shared" si="26"/>
        <v>14450.104391666666</v>
      </c>
      <c r="O89" s="71">
        <f t="shared" si="26"/>
        <v>7402.1635999999999</v>
      </c>
      <c r="P89" s="71">
        <f t="shared" si="26"/>
        <v>6763.3525916666667</v>
      </c>
    </row>
    <row r="92" spans="3:16" x14ac:dyDescent="0.2">
      <c r="D92" s="2" t="s">
        <v>54</v>
      </c>
      <c r="E92" s="28">
        <f>Q39</f>
        <v>935125</v>
      </c>
    </row>
    <row r="93" spans="3:16" x14ac:dyDescent="0.2">
      <c r="D93" s="2" t="s">
        <v>52</v>
      </c>
      <c r="E93" s="137">
        <f>Q44</f>
        <v>140933.78975000003</v>
      </c>
    </row>
    <row r="94" spans="3:16" x14ac:dyDescent="0.2">
      <c r="D94" s="2" t="s">
        <v>53</v>
      </c>
      <c r="E94" s="137">
        <f>Q46</f>
        <v>162073.8582125</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S94"/>
  <sheetViews>
    <sheetView showGridLines="0" zoomScaleSheetLayoutView="145" workbookViewId="0">
      <selection activeCell="E107" sqref="E107"/>
    </sheetView>
  </sheetViews>
  <sheetFormatPr defaultColWidth="8.85546875" defaultRowHeight="12.75" x14ac:dyDescent="0.2"/>
  <cols>
    <col min="1" max="1" width="1.42578125" style="2" customWidth="1"/>
    <col min="2" max="2" width="13" style="2" customWidth="1"/>
    <col min="3" max="3" width="14.85546875" style="2" customWidth="1"/>
    <col min="4" max="4" width="19" style="2" customWidth="1"/>
    <col min="5" max="17" width="14" style="2" customWidth="1"/>
    <col min="18" max="18" width="8.85546875" style="2"/>
    <col min="19" max="19" width="12.5703125" style="2" bestFit="1" customWidth="1"/>
    <col min="20" max="16384" width="8.85546875" style="2"/>
  </cols>
  <sheetData>
    <row r="1" spans="2:17" ht="19.5" thickBot="1" x14ac:dyDescent="0.35">
      <c r="B1" s="90" t="s">
        <v>22</v>
      </c>
      <c r="C1"/>
      <c r="D1"/>
      <c r="E1"/>
      <c r="F1"/>
      <c r="G1"/>
      <c r="H1"/>
      <c r="I1"/>
      <c r="J1"/>
      <c r="K1"/>
      <c r="L1"/>
      <c r="M1"/>
      <c r="N1"/>
      <c r="O1"/>
      <c r="P1"/>
      <c r="Q1"/>
    </row>
    <row r="2" spans="2:17" x14ac:dyDescent="0.2">
      <c r="B2" s="92" t="s">
        <v>26</v>
      </c>
      <c r="C2" s="91"/>
      <c r="D2" s="91"/>
      <c r="E2" s="91"/>
      <c r="F2" s="91"/>
      <c r="G2" s="91"/>
      <c r="H2" s="91"/>
      <c r="I2" s="91"/>
      <c r="J2" s="91"/>
      <c r="K2" s="91"/>
      <c r="L2" s="91"/>
      <c r="M2" s="91"/>
      <c r="N2" s="91"/>
      <c r="O2" s="91"/>
      <c r="P2" s="91"/>
      <c r="Q2" s="91"/>
    </row>
    <row r="3" spans="2:17" ht="3.75" customHeight="1" x14ac:dyDescent="0.2"/>
    <row r="4" spans="2:17" ht="12.75" customHeight="1" x14ac:dyDescent="0.2">
      <c r="B4" s="3" t="s">
        <v>35</v>
      </c>
      <c r="C4" s="4"/>
      <c r="D4" s="4"/>
      <c r="E4" s="4"/>
      <c r="F4" s="4"/>
      <c r="G4" s="4"/>
      <c r="H4" s="4"/>
      <c r="I4" s="4"/>
      <c r="J4" s="4"/>
      <c r="K4" s="4"/>
      <c r="L4" s="4"/>
      <c r="M4" s="4"/>
      <c r="N4" s="4"/>
      <c r="O4" s="4"/>
      <c r="P4" s="4"/>
      <c r="Q4" s="5"/>
    </row>
    <row r="6" spans="2:17" ht="9" customHeight="1" x14ac:dyDescent="0.2">
      <c r="B6" s="6"/>
      <c r="C6" s="6"/>
      <c r="D6" s="6"/>
      <c r="E6" s="7" t="s">
        <v>0</v>
      </c>
      <c r="F6" s="8"/>
      <c r="G6" s="8"/>
      <c r="H6" s="8"/>
      <c r="I6" s="8"/>
      <c r="J6" s="8"/>
      <c r="K6" s="8"/>
      <c r="L6" s="8"/>
      <c r="M6" s="8"/>
      <c r="N6" s="8"/>
      <c r="O6" s="8"/>
      <c r="P6" s="8"/>
    </row>
    <row r="7" spans="2:17" ht="13.5" thickBot="1" x14ac:dyDescent="0.25">
      <c r="C7" s="9"/>
      <c r="D7" s="10">
        <v>40178</v>
      </c>
      <c r="E7" s="11">
        <v>40209</v>
      </c>
      <c r="F7" s="11">
        <v>40237</v>
      </c>
      <c r="G7" s="11">
        <v>40268</v>
      </c>
      <c r="H7" s="11">
        <v>40298</v>
      </c>
      <c r="I7" s="11">
        <v>40329</v>
      </c>
      <c r="J7" s="11">
        <v>40359</v>
      </c>
      <c r="K7" s="11">
        <v>40390</v>
      </c>
      <c r="L7" s="11">
        <v>40421</v>
      </c>
      <c r="M7" s="11">
        <v>40451</v>
      </c>
      <c r="N7" s="11">
        <v>40482</v>
      </c>
      <c r="O7" s="11">
        <v>40512</v>
      </c>
      <c r="P7" s="11">
        <v>40543</v>
      </c>
    </row>
    <row r="8" spans="2:17" ht="10.5" customHeight="1" thickBot="1" x14ac:dyDescent="0.25">
      <c r="B8" s="76" t="s">
        <v>42</v>
      </c>
      <c r="C8" s="9"/>
      <c r="D8" s="6"/>
      <c r="E8" s="12">
        <v>1</v>
      </c>
      <c r="F8" s="12">
        <v>2</v>
      </c>
      <c r="G8" s="12">
        <v>3</v>
      </c>
      <c r="H8" s="12">
        <v>4</v>
      </c>
      <c r="I8" s="12">
        <v>5</v>
      </c>
      <c r="J8" s="12">
        <v>6</v>
      </c>
      <c r="K8" s="12">
        <v>7</v>
      </c>
      <c r="L8" s="12">
        <v>8</v>
      </c>
      <c r="M8" s="12">
        <v>9</v>
      </c>
      <c r="N8" s="12">
        <v>10</v>
      </c>
      <c r="O8" s="12">
        <v>11</v>
      </c>
      <c r="P8" s="12">
        <v>12</v>
      </c>
    </row>
    <row r="9" spans="2:17" x14ac:dyDescent="0.2">
      <c r="B9" s="77" t="s">
        <v>41</v>
      </c>
      <c r="C9" s="222" t="s">
        <v>1</v>
      </c>
      <c r="D9" s="13">
        <v>1</v>
      </c>
      <c r="E9" s="80">
        <v>0</v>
      </c>
      <c r="F9" s="81">
        <v>0</v>
      </c>
      <c r="G9" s="81">
        <v>0</v>
      </c>
      <c r="H9" s="81">
        <v>0</v>
      </c>
      <c r="I9" s="81">
        <v>0</v>
      </c>
      <c r="J9" s="81">
        <v>0</v>
      </c>
      <c r="K9" s="81">
        <v>0</v>
      </c>
      <c r="L9" s="81">
        <v>0</v>
      </c>
      <c r="M9" s="81">
        <v>0</v>
      </c>
      <c r="N9" s="81">
        <v>0</v>
      </c>
      <c r="O9" s="81">
        <v>0</v>
      </c>
      <c r="P9" s="82">
        <v>0</v>
      </c>
    </row>
    <row r="10" spans="2:17" ht="13.5" thickBot="1" x14ac:dyDescent="0.25">
      <c r="B10" s="78">
        <v>0.13</v>
      </c>
      <c r="C10" s="222"/>
      <c r="D10" s="13">
        <v>2</v>
      </c>
      <c r="E10" s="83">
        <v>0</v>
      </c>
      <c r="F10" s="84">
        <v>0</v>
      </c>
      <c r="G10" s="84">
        <v>0</v>
      </c>
      <c r="H10" s="84">
        <v>0</v>
      </c>
      <c r="I10" s="84">
        <v>0</v>
      </c>
      <c r="J10" s="84">
        <v>0</v>
      </c>
      <c r="K10" s="84">
        <v>0</v>
      </c>
      <c r="L10" s="84">
        <v>0</v>
      </c>
      <c r="M10" s="84">
        <v>0</v>
      </c>
      <c r="N10" s="84">
        <v>0</v>
      </c>
      <c r="O10" s="84">
        <v>0</v>
      </c>
      <c r="P10" s="85">
        <v>0</v>
      </c>
    </row>
    <row r="11" spans="2:17" x14ac:dyDescent="0.2">
      <c r="C11" s="222"/>
      <c r="D11" s="13">
        <v>3</v>
      </c>
      <c r="E11" s="83">
        <v>0</v>
      </c>
      <c r="F11" s="84">
        <v>0</v>
      </c>
      <c r="G11" s="84">
        <v>0</v>
      </c>
      <c r="H11" s="84">
        <v>0</v>
      </c>
      <c r="I11" s="84">
        <v>0</v>
      </c>
      <c r="J11" s="84">
        <v>0</v>
      </c>
      <c r="K11" s="84">
        <v>0</v>
      </c>
      <c r="L11" s="84">
        <v>0</v>
      </c>
      <c r="M11" s="84">
        <v>0</v>
      </c>
      <c r="N11" s="84">
        <v>0</v>
      </c>
      <c r="O11" s="84">
        <v>0</v>
      </c>
      <c r="P11" s="85">
        <v>0</v>
      </c>
    </row>
    <row r="12" spans="2:17" ht="13.5" customHeight="1" x14ac:dyDescent="0.2">
      <c r="C12" s="222"/>
      <c r="D12" s="13">
        <v>4</v>
      </c>
      <c r="E12" s="83">
        <v>0</v>
      </c>
      <c r="F12" s="84">
        <v>0</v>
      </c>
      <c r="G12" s="84">
        <v>0</v>
      </c>
      <c r="H12" s="84">
        <v>0</v>
      </c>
      <c r="I12" s="84">
        <v>0</v>
      </c>
      <c r="J12" s="84">
        <v>0</v>
      </c>
      <c r="K12" s="84">
        <v>0</v>
      </c>
      <c r="L12" s="84">
        <v>0</v>
      </c>
      <c r="M12" s="84">
        <v>0</v>
      </c>
      <c r="N12" s="84">
        <v>0</v>
      </c>
      <c r="O12" s="84">
        <v>0</v>
      </c>
      <c r="P12" s="85">
        <v>0</v>
      </c>
    </row>
    <row r="13" spans="2:17" x14ac:dyDescent="0.2">
      <c r="C13" s="222"/>
      <c r="D13" s="13">
        <v>5</v>
      </c>
      <c r="E13" s="83">
        <v>0</v>
      </c>
      <c r="F13" s="84">
        <v>0</v>
      </c>
      <c r="G13" s="84">
        <v>0</v>
      </c>
      <c r="H13" s="84">
        <v>0</v>
      </c>
      <c r="I13" s="84">
        <v>0</v>
      </c>
      <c r="J13" s="84">
        <v>0</v>
      </c>
      <c r="K13" s="84">
        <v>0</v>
      </c>
      <c r="L13" s="84">
        <v>0</v>
      </c>
      <c r="M13" s="84">
        <v>0</v>
      </c>
      <c r="N13" s="84">
        <v>0</v>
      </c>
      <c r="O13" s="84">
        <v>0</v>
      </c>
      <c r="P13" s="85">
        <v>0</v>
      </c>
    </row>
    <row r="14" spans="2:17" x14ac:dyDescent="0.2">
      <c r="C14" s="222"/>
      <c r="D14" s="13">
        <v>6</v>
      </c>
      <c r="E14" s="83">
        <v>0</v>
      </c>
      <c r="F14" s="84">
        <v>0</v>
      </c>
      <c r="G14" s="84">
        <v>0</v>
      </c>
      <c r="H14" s="84">
        <v>0</v>
      </c>
      <c r="I14" s="84">
        <v>0</v>
      </c>
      <c r="J14" s="84">
        <v>0</v>
      </c>
      <c r="K14" s="84">
        <v>0</v>
      </c>
      <c r="L14" s="84">
        <v>0</v>
      </c>
      <c r="M14" s="84">
        <v>0</v>
      </c>
      <c r="N14" s="84">
        <v>0</v>
      </c>
      <c r="O14" s="84">
        <v>0</v>
      </c>
      <c r="P14" s="85">
        <v>0</v>
      </c>
    </row>
    <row r="15" spans="2:17" x14ac:dyDescent="0.2">
      <c r="C15" s="222"/>
      <c r="D15" s="13">
        <v>7</v>
      </c>
      <c r="E15" s="83">
        <v>0</v>
      </c>
      <c r="F15" s="84">
        <v>0</v>
      </c>
      <c r="G15" s="84">
        <v>0.5</v>
      </c>
      <c r="H15" s="84">
        <v>1</v>
      </c>
      <c r="I15" s="84">
        <v>4.5</v>
      </c>
      <c r="J15" s="84">
        <v>3.5</v>
      </c>
      <c r="K15" s="84">
        <v>3</v>
      </c>
      <c r="L15" s="84">
        <v>0</v>
      </c>
      <c r="M15" s="84">
        <v>0</v>
      </c>
      <c r="N15" s="84">
        <v>0</v>
      </c>
      <c r="O15" s="84">
        <v>0</v>
      </c>
      <c r="P15" s="85">
        <v>0</v>
      </c>
    </row>
    <row r="16" spans="2:17" x14ac:dyDescent="0.2">
      <c r="C16" s="222"/>
      <c r="D16" s="13">
        <v>8</v>
      </c>
      <c r="E16" s="83">
        <v>12.5</v>
      </c>
      <c r="F16" s="84">
        <v>21</v>
      </c>
      <c r="G16" s="84">
        <v>17</v>
      </c>
      <c r="H16" s="84">
        <v>22</v>
      </c>
      <c r="I16" s="84">
        <v>31</v>
      </c>
      <c r="J16" s="84">
        <v>31.5</v>
      </c>
      <c r="K16" s="84">
        <v>31</v>
      </c>
      <c r="L16" s="84">
        <v>27</v>
      </c>
      <c r="M16" s="84">
        <v>18.5</v>
      </c>
      <c r="N16" s="84">
        <v>7</v>
      </c>
      <c r="O16" s="84">
        <v>40</v>
      </c>
      <c r="P16" s="85">
        <v>20</v>
      </c>
    </row>
    <row r="17" spans="3:16" ht="12.75" customHeight="1" x14ac:dyDescent="0.2">
      <c r="C17" s="222"/>
      <c r="D17" s="13">
        <v>9</v>
      </c>
      <c r="E17" s="83">
        <v>82.5</v>
      </c>
      <c r="F17" s="84">
        <v>95</v>
      </c>
      <c r="G17" s="84">
        <v>69</v>
      </c>
      <c r="H17" s="84">
        <v>76</v>
      </c>
      <c r="I17" s="84">
        <v>98.5</v>
      </c>
      <c r="J17" s="84">
        <v>91</v>
      </c>
      <c r="K17" s="84">
        <v>87</v>
      </c>
      <c r="L17" s="84">
        <v>89.5</v>
      </c>
      <c r="M17" s="84">
        <v>75</v>
      </c>
      <c r="N17" s="84">
        <v>62.5</v>
      </c>
      <c r="O17" s="84">
        <v>129.5</v>
      </c>
      <c r="P17" s="85">
        <v>101</v>
      </c>
    </row>
    <row r="18" spans="3:16" x14ac:dyDescent="0.2">
      <c r="C18" s="222"/>
      <c r="D18" s="13">
        <v>10</v>
      </c>
      <c r="E18" s="83">
        <v>165</v>
      </c>
      <c r="F18" s="84">
        <v>191.5</v>
      </c>
      <c r="G18" s="84">
        <v>158</v>
      </c>
      <c r="H18" s="84">
        <v>150.5</v>
      </c>
      <c r="I18" s="84">
        <v>177</v>
      </c>
      <c r="J18" s="84">
        <v>182</v>
      </c>
      <c r="K18" s="84">
        <v>182</v>
      </c>
      <c r="L18" s="84">
        <v>181</v>
      </c>
      <c r="M18" s="84">
        <v>153</v>
      </c>
      <c r="N18" s="84">
        <v>152</v>
      </c>
      <c r="O18" s="84">
        <v>219.5</v>
      </c>
      <c r="P18" s="85">
        <v>187</v>
      </c>
    </row>
    <row r="19" spans="3:16" x14ac:dyDescent="0.2">
      <c r="C19" s="222"/>
      <c r="D19" s="13">
        <v>11</v>
      </c>
      <c r="E19" s="135">
        <v>230.5</v>
      </c>
      <c r="F19" s="84">
        <v>256.5</v>
      </c>
      <c r="G19" s="84">
        <v>249.5</v>
      </c>
      <c r="H19" s="84">
        <v>258</v>
      </c>
      <c r="I19" s="84">
        <v>267</v>
      </c>
      <c r="J19" s="84">
        <v>280.5</v>
      </c>
      <c r="K19" s="84">
        <v>298.5</v>
      </c>
      <c r="L19" s="84">
        <v>279</v>
      </c>
      <c r="M19" s="84">
        <v>240.5</v>
      </c>
      <c r="N19" s="84">
        <v>233.5</v>
      </c>
      <c r="O19" s="84">
        <v>291</v>
      </c>
      <c r="P19" s="85">
        <v>270.5</v>
      </c>
    </row>
    <row r="20" spans="3:16" x14ac:dyDescent="0.2">
      <c r="C20" s="222"/>
      <c r="D20" s="13">
        <v>12</v>
      </c>
      <c r="E20" s="135">
        <v>279</v>
      </c>
      <c r="F20" s="84">
        <v>288</v>
      </c>
      <c r="G20" s="84">
        <v>316</v>
      </c>
      <c r="H20" s="84">
        <v>346.5</v>
      </c>
      <c r="I20" s="84">
        <v>330.5</v>
      </c>
      <c r="J20" s="84">
        <v>351</v>
      </c>
      <c r="K20" s="84">
        <v>385</v>
      </c>
      <c r="L20" s="84">
        <v>367</v>
      </c>
      <c r="M20" s="84">
        <v>342</v>
      </c>
      <c r="N20" s="84">
        <v>307.5</v>
      </c>
      <c r="O20" s="84">
        <v>329.5</v>
      </c>
      <c r="P20" s="85">
        <v>299</v>
      </c>
    </row>
    <row r="21" spans="3:16" x14ac:dyDescent="0.2">
      <c r="C21" s="222"/>
      <c r="D21" s="13">
        <v>13</v>
      </c>
      <c r="E21" s="135">
        <v>275.5</v>
      </c>
      <c r="F21" s="84">
        <v>315.5</v>
      </c>
      <c r="G21" s="84">
        <v>360.5</v>
      </c>
      <c r="H21" s="84">
        <v>401.5</v>
      </c>
      <c r="I21" s="84">
        <v>378</v>
      </c>
      <c r="J21" s="84">
        <v>396.5</v>
      </c>
      <c r="K21" s="84">
        <v>437</v>
      </c>
      <c r="L21" s="84">
        <v>413</v>
      </c>
      <c r="M21" s="84">
        <v>380</v>
      </c>
      <c r="N21" s="84">
        <v>363.5</v>
      </c>
      <c r="O21" s="84">
        <v>332</v>
      </c>
      <c r="P21" s="85">
        <v>311</v>
      </c>
    </row>
    <row r="22" spans="3:16" x14ac:dyDescent="0.2">
      <c r="C22" s="222"/>
      <c r="D22" s="13">
        <v>14</v>
      </c>
      <c r="E22" s="83">
        <v>267.5</v>
      </c>
      <c r="F22" s="84">
        <v>296.5</v>
      </c>
      <c r="G22" s="84">
        <v>387.5</v>
      </c>
      <c r="H22" s="84">
        <v>428.5</v>
      </c>
      <c r="I22" s="84">
        <v>380.5</v>
      </c>
      <c r="J22" s="84">
        <v>428.5</v>
      </c>
      <c r="K22" s="84">
        <v>445.5</v>
      </c>
      <c r="L22" s="84">
        <v>431</v>
      </c>
      <c r="M22" s="84">
        <v>426</v>
      </c>
      <c r="N22" s="84">
        <v>377</v>
      </c>
      <c r="O22" s="84">
        <v>311.5</v>
      </c>
      <c r="P22" s="85">
        <v>283.5</v>
      </c>
    </row>
    <row r="23" spans="3:16" x14ac:dyDescent="0.2">
      <c r="C23" s="222"/>
      <c r="D23" s="13">
        <v>15</v>
      </c>
      <c r="E23" s="83">
        <v>222.5</v>
      </c>
      <c r="F23" s="84">
        <v>241</v>
      </c>
      <c r="G23" s="84">
        <v>355</v>
      </c>
      <c r="H23" s="84">
        <v>412</v>
      </c>
      <c r="I23" s="84">
        <v>379</v>
      </c>
      <c r="J23" s="84">
        <v>428.5</v>
      </c>
      <c r="K23" s="84">
        <v>430</v>
      </c>
      <c r="L23" s="84">
        <v>428.5</v>
      </c>
      <c r="M23" s="84">
        <v>407</v>
      </c>
      <c r="N23" s="84">
        <v>362</v>
      </c>
      <c r="O23" s="84">
        <v>254</v>
      </c>
      <c r="P23" s="85">
        <v>226.5</v>
      </c>
    </row>
    <row r="24" spans="3:16" x14ac:dyDescent="0.2">
      <c r="C24" s="222"/>
      <c r="D24" s="13">
        <v>16</v>
      </c>
      <c r="E24" s="83">
        <v>66.5</v>
      </c>
      <c r="F24" s="84">
        <v>161</v>
      </c>
      <c r="G24" s="84">
        <v>296</v>
      </c>
      <c r="H24" s="84">
        <v>361</v>
      </c>
      <c r="I24" s="84">
        <v>342.5</v>
      </c>
      <c r="J24" s="84">
        <v>393.5</v>
      </c>
      <c r="K24" s="84">
        <v>383</v>
      </c>
      <c r="L24" s="84">
        <v>387</v>
      </c>
      <c r="M24" s="84">
        <v>363</v>
      </c>
      <c r="N24" s="84">
        <v>291</v>
      </c>
      <c r="O24" s="84">
        <v>70.5</v>
      </c>
      <c r="P24" s="85">
        <v>44.5</v>
      </c>
    </row>
    <row r="25" spans="3:16" x14ac:dyDescent="0.2">
      <c r="C25" s="222"/>
      <c r="D25" s="13">
        <v>17</v>
      </c>
      <c r="E25" s="83">
        <v>21</v>
      </c>
      <c r="F25" s="84">
        <v>33</v>
      </c>
      <c r="G25" s="84">
        <v>199.5</v>
      </c>
      <c r="H25" s="84">
        <v>277.5</v>
      </c>
      <c r="I25" s="84">
        <v>283.5</v>
      </c>
      <c r="J25" s="84">
        <v>322.5</v>
      </c>
      <c r="K25" s="84">
        <v>318.5</v>
      </c>
      <c r="L25" s="84">
        <v>307</v>
      </c>
      <c r="M25" s="84">
        <v>269.5</v>
      </c>
      <c r="N25" s="84">
        <v>168.5</v>
      </c>
      <c r="O25" s="84">
        <v>19</v>
      </c>
      <c r="P25" s="85">
        <v>13.5</v>
      </c>
    </row>
    <row r="26" spans="3:16" x14ac:dyDescent="0.2">
      <c r="C26" s="222"/>
      <c r="D26" s="13">
        <v>18</v>
      </c>
      <c r="E26" s="135">
        <v>0</v>
      </c>
      <c r="F26" s="84">
        <v>5.5</v>
      </c>
      <c r="G26" s="84">
        <v>105.5</v>
      </c>
      <c r="H26" s="84">
        <v>166</v>
      </c>
      <c r="I26" s="84">
        <v>186.5</v>
      </c>
      <c r="J26" s="84">
        <v>221</v>
      </c>
      <c r="K26" s="84">
        <v>218.5</v>
      </c>
      <c r="L26" s="84">
        <v>208.5</v>
      </c>
      <c r="M26" s="84">
        <v>145.5</v>
      </c>
      <c r="N26" s="84">
        <v>29</v>
      </c>
      <c r="O26" s="84">
        <v>2</v>
      </c>
      <c r="P26" s="85">
        <v>0</v>
      </c>
    </row>
    <row r="27" spans="3:16" x14ac:dyDescent="0.2">
      <c r="C27" s="222"/>
      <c r="D27" s="13">
        <v>19</v>
      </c>
      <c r="E27" s="135">
        <v>0</v>
      </c>
      <c r="F27" s="84">
        <v>0</v>
      </c>
      <c r="G27" s="84">
        <v>13</v>
      </c>
      <c r="H27" s="84">
        <v>46.5</v>
      </c>
      <c r="I27" s="84">
        <v>90.5</v>
      </c>
      <c r="J27" s="84">
        <v>113</v>
      </c>
      <c r="K27" s="84">
        <v>104.5</v>
      </c>
      <c r="L27" s="84">
        <v>95</v>
      </c>
      <c r="M27" s="84">
        <v>19</v>
      </c>
      <c r="N27" s="84">
        <v>1.5</v>
      </c>
      <c r="O27" s="84">
        <v>0</v>
      </c>
      <c r="P27" s="85">
        <v>0</v>
      </c>
    </row>
    <row r="28" spans="3:16" x14ac:dyDescent="0.2">
      <c r="C28" s="222"/>
      <c r="D28" s="13">
        <v>20</v>
      </c>
      <c r="E28" s="135">
        <v>0</v>
      </c>
      <c r="F28" s="84">
        <v>0</v>
      </c>
      <c r="G28" s="84">
        <v>0</v>
      </c>
      <c r="H28" s="84">
        <v>0</v>
      </c>
      <c r="I28" s="84">
        <v>2.5</v>
      </c>
      <c r="J28" s="84">
        <v>20</v>
      </c>
      <c r="K28" s="84">
        <v>3</v>
      </c>
      <c r="L28" s="84">
        <v>1.5</v>
      </c>
      <c r="M28" s="84">
        <v>0</v>
      </c>
      <c r="N28" s="84">
        <v>0</v>
      </c>
      <c r="O28" s="84">
        <v>0</v>
      </c>
      <c r="P28" s="85">
        <v>0</v>
      </c>
    </row>
    <row r="29" spans="3:16" x14ac:dyDescent="0.2">
      <c r="C29" s="222"/>
      <c r="D29" s="13">
        <v>21</v>
      </c>
      <c r="E29" s="83">
        <v>0</v>
      </c>
      <c r="F29" s="84">
        <v>0</v>
      </c>
      <c r="G29" s="84">
        <v>0</v>
      </c>
      <c r="H29" s="84">
        <v>0</v>
      </c>
      <c r="I29" s="84">
        <v>0</v>
      </c>
      <c r="J29" s="84">
        <v>0</v>
      </c>
      <c r="K29" s="84">
        <v>0</v>
      </c>
      <c r="L29" s="84">
        <v>0</v>
      </c>
      <c r="M29" s="84">
        <v>0</v>
      </c>
      <c r="N29" s="84">
        <v>0</v>
      </c>
      <c r="O29" s="84">
        <v>0</v>
      </c>
      <c r="P29" s="85">
        <v>0</v>
      </c>
    </row>
    <row r="30" spans="3:16" x14ac:dyDescent="0.2">
      <c r="C30" s="222"/>
      <c r="D30" s="13">
        <v>22</v>
      </c>
      <c r="E30" s="83">
        <v>0</v>
      </c>
      <c r="F30" s="84">
        <v>0</v>
      </c>
      <c r="G30" s="84">
        <v>0</v>
      </c>
      <c r="H30" s="84">
        <v>0</v>
      </c>
      <c r="I30" s="84">
        <v>0</v>
      </c>
      <c r="J30" s="84">
        <v>0</v>
      </c>
      <c r="K30" s="84">
        <v>0</v>
      </c>
      <c r="L30" s="84">
        <v>0</v>
      </c>
      <c r="M30" s="84">
        <v>0</v>
      </c>
      <c r="N30" s="84">
        <v>0</v>
      </c>
      <c r="O30" s="84">
        <v>0</v>
      </c>
      <c r="P30" s="85">
        <v>0</v>
      </c>
    </row>
    <row r="31" spans="3:16" x14ac:dyDescent="0.2">
      <c r="C31" s="222"/>
      <c r="D31" s="13">
        <v>23</v>
      </c>
      <c r="E31" s="83">
        <v>0</v>
      </c>
      <c r="F31" s="84">
        <v>0</v>
      </c>
      <c r="G31" s="84">
        <v>0</v>
      </c>
      <c r="H31" s="84">
        <v>0</v>
      </c>
      <c r="I31" s="84">
        <v>0</v>
      </c>
      <c r="J31" s="84">
        <v>0</v>
      </c>
      <c r="K31" s="84">
        <v>0</v>
      </c>
      <c r="L31" s="84">
        <v>0</v>
      </c>
      <c r="M31" s="84">
        <v>0</v>
      </c>
      <c r="N31" s="84">
        <v>0</v>
      </c>
      <c r="O31" s="84">
        <v>0</v>
      </c>
      <c r="P31" s="85">
        <v>0</v>
      </c>
    </row>
    <row r="32" spans="3:16" ht="13.5" thickBot="1" x14ac:dyDescent="0.25">
      <c r="C32" s="222"/>
      <c r="D32" s="13">
        <v>24</v>
      </c>
      <c r="E32" s="86">
        <v>0</v>
      </c>
      <c r="F32" s="87">
        <v>0</v>
      </c>
      <c r="G32" s="87">
        <v>0</v>
      </c>
      <c r="H32" s="87">
        <v>0</v>
      </c>
      <c r="I32" s="87">
        <v>0</v>
      </c>
      <c r="J32" s="87">
        <v>0</v>
      </c>
      <c r="K32" s="87">
        <v>0</v>
      </c>
      <c r="L32" s="87">
        <v>0</v>
      </c>
      <c r="M32" s="87">
        <v>0</v>
      </c>
      <c r="N32" s="87">
        <v>0</v>
      </c>
      <c r="O32" s="87">
        <v>0</v>
      </c>
      <c r="P32" s="88">
        <v>0</v>
      </c>
    </row>
    <row r="33" spans="1:19" x14ac:dyDescent="0.2">
      <c r="C33" s="136"/>
      <c r="D33" s="12"/>
      <c r="E33" s="14"/>
      <c r="F33" s="14"/>
      <c r="G33" s="14"/>
      <c r="H33" s="14"/>
      <c r="I33" s="14"/>
      <c r="J33" s="14"/>
      <c r="K33" s="14"/>
      <c r="L33" s="14"/>
      <c r="M33" s="14"/>
      <c r="N33" s="14"/>
      <c r="O33" s="14"/>
      <c r="P33" s="14"/>
    </row>
    <row r="34" spans="1:19" x14ac:dyDescent="0.2">
      <c r="B34" s="15" t="s">
        <v>0</v>
      </c>
      <c r="C34" s="16"/>
      <c r="D34" s="16"/>
      <c r="E34" s="17">
        <v>40209</v>
      </c>
      <c r="F34" s="17">
        <v>40237</v>
      </c>
      <c r="G34" s="17">
        <v>40268</v>
      </c>
      <c r="H34" s="17">
        <v>40298</v>
      </c>
      <c r="I34" s="17">
        <v>40329</v>
      </c>
      <c r="J34" s="17">
        <v>40359</v>
      </c>
      <c r="K34" s="17">
        <v>40390</v>
      </c>
      <c r="L34" s="17">
        <v>40421</v>
      </c>
      <c r="M34" s="17">
        <v>40451</v>
      </c>
      <c r="N34" s="17">
        <v>40482</v>
      </c>
      <c r="O34" s="17">
        <v>40512</v>
      </c>
      <c r="P34" s="17">
        <v>40543</v>
      </c>
      <c r="Q34" s="18" t="s">
        <v>2</v>
      </c>
    </row>
    <row r="35" spans="1:19" x14ac:dyDescent="0.2">
      <c r="B35" s="19" t="s">
        <v>6</v>
      </c>
      <c r="C35" s="20"/>
      <c r="D35" s="20"/>
      <c r="E35" s="21">
        <f>+SUM(E9:E32)</f>
        <v>1622.5</v>
      </c>
      <c r="F35" s="21">
        <f t="shared" ref="F35:P35" si="0">+SUM(F9:F32)</f>
        <v>1904.5</v>
      </c>
      <c r="G35" s="21">
        <f t="shared" si="0"/>
        <v>2527</v>
      </c>
      <c r="H35" s="21">
        <f t="shared" si="0"/>
        <v>2947</v>
      </c>
      <c r="I35" s="21">
        <f t="shared" si="0"/>
        <v>2951.5</v>
      </c>
      <c r="J35" s="21">
        <f t="shared" si="0"/>
        <v>3263</v>
      </c>
      <c r="K35" s="21">
        <f t="shared" si="0"/>
        <v>3326.5</v>
      </c>
      <c r="L35" s="21">
        <f t="shared" si="0"/>
        <v>3215</v>
      </c>
      <c r="M35" s="21">
        <f t="shared" si="0"/>
        <v>2839</v>
      </c>
      <c r="N35" s="21">
        <f t="shared" si="0"/>
        <v>2355</v>
      </c>
      <c r="O35" s="21">
        <f t="shared" si="0"/>
        <v>1998.5</v>
      </c>
      <c r="P35" s="22">
        <f t="shared" si="0"/>
        <v>1756.5</v>
      </c>
      <c r="Q35" s="23">
        <f t="shared" ref="Q35:Q40" si="1">SUM(E35:P35)</f>
        <v>30706</v>
      </c>
    </row>
    <row r="36" spans="1:19" x14ac:dyDescent="0.2">
      <c r="B36" s="19" t="s">
        <v>37</v>
      </c>
      <c r="C36" s="20"/>
      <c r="D36" s="20"/>
      <c r="E36" s="21">
        <v>31</v>
      </c>
      <c r="F36" s="21">
        <v>28</v>
      </c>
      <c r="G36" s="21">
        <v>31</v>
      </c>
      <c r="H36" s="21">
        <v>30</v>
      </c>
      <c r="I36" s="21">
        <v>31</v>
      </c>
      <c r="J36" s="21">
        <v>30</v>
      </c>
      <c r="K36" s="21">
        <v>31</v>
      </c>
      <c r="L36" s="21">
        <v>31</v>
      </c>
      <c r="M36" s="21">
        <v>30</v>
      </c>
      <c r="N36" s="21">
        <v>31</v>
      </c>
      <c r="O36" s="21">
        <v>30</v>
      </c>
      <c r="P36" s="21">
        <v>31</v>
      </c>
      <c r="Q36" s="23">
        <f t="shared" si="1"/>
        <v>365</v>
      </c>
    </row>
    <row r="37" spans="1:19" x14ac:dyDescent="0.2">
      <c r="B37" s="19" t="s">
        <v>38</v>
      </c>
      <c r="C37" s="20"/>
      <c r="D37" s="20"/>
      <c r="E37" s="127">
        <f>(52*2)/12</f>
        <v>8.6666666666666661</v>
      </c>
      <c r="F37" s="127">
        <f t="shared" ref="F37:P37" si="2">(52*2)/12</f>
        <v>8.6666666666666661</v>
      </c>
      <c r="G37" s="127">
        <f t="shared" si="2"/>
        <v>8.6666666666666661</v>
      </c>
      <c r="H37" s="127">
        <f t="shared" si="2"/>
        <v>8.6666666666666661</v>
      </c>
      <c r="I37" s="127">
        <f t="shared" si="2"/>
        <v>8.6666666666666661</v>
      </c>
      <c r="J37" s="127">
        <f t="shared" si="2"/>
        <v>8.6666666666666661</v>
      </c>
      <c r="K37" s="127">
        <f t="shared" si="2"/>
        <v>8.6666666666666661</v>
      </c>
      <c r="L37" s="127">
        <f t="shared" si="2"/>
        <v>8.6666666666666661</v>
      </c>
      <c r="M37" s="127">
        <f t="shared" si="2"/>
        <v>8.6666666666666661</v>
      </c>
      <c r="N37" s="127">
        <f t="shared" si="2"/>
        <v>8.6666666666666661</v>
      </c>
      <c r="O37" s="127">
        <f t="shared" si="2"/>
        <v>8.6666666666666661</v>
      </c>
      <c r="P37" s="127">
        <f t="shared" si="2"/>
        <v>8.6666666666666661</v>
      </c>
      <c r="Q37" s="23">
        <f t="shared" si="1"/>
        <v>104.00000000000001</v>
      </c>
    </row>
    <row r="38" spans="1:19" x14ac:dyDescent="0.2">
      <c r="B38" s="19" t="s">
        <v>39</v>
      </c>
      <c r="C38" s="20"/>
      <c r="D38" s="20"/>
      <c r="E38" s="21">
        <f>E36-E37</f>
        <v>22.333333333333336</v>
      </c>
      <c r="F38" s="21">
        <f t="shared" ref="F38:P38" si="3">F36-F37</f>
        <v>19.333333333333336</v>
      </c>
      <c r="G38" s="21">
        <f t="shared" si="3"/>
        <v>22.333333333333336</v>
      </c>
      <c r="H38" s="21">
        <f t="shared" si="3"/>
        <v>21.333333333333336</v>
      </c>
      <c r="I38" s="21">
        <f t="shared" si="3"/>
        <v>22.333333333333336</v>
      </c>
      <c r="J38" s="21">
        <f t="shared" si="3"/>
        <v>21.333333333333336</v>
      </c>
      <c r="K38" s="21">
        <f t="shared" si="3"/>
        <v>22.333333333333336</v>
      </c>
      <c r="L38" s="21">
        <f t="shared" si="3"/>
        <v>22.333333333333336</v>
      </c>
      <c r="M38" s="21">
        <f t="shared" si="3"/>
        <v>21.333333333333336</v>
      </c>
      <c r="N38" s="21">
        <f t="shared" si="3"/>
        <v>22.333333333333336</v>
      </c>
      <c r="O38" s="21">
        <f t="shared" si="3"/>
        <v>21.333333333333336</v>
      </c>
      <c r="P38" s="21">
        <f t="shared" si="3"/>
        <v>22.333333333333336</v>
      </c>
      <c r="Q38" s="23">
        <f t="shared" si="1"/>
        <v>261.00000000000006</v>
      </c>
    </row>
    <row r="39" spans="1:19" x14ac:dyDescent="0.2">
      <c r="B39" s="24" t="s">
        <v>5</v>
      </c>
      <c r="C39" s="25"/>
      <c r="D39" s="25"/>
      <c r="E39" s="21">
        <f>+E35*E36</f>
        <v>50297.5</v>
      </c>
      <c r="F39" s="21">
        <f t="shared" ref="F39:P39" si="4">+F35*F36</f>
        <v>53326</v>
      </c>
      <c r="G39" s="21">
        <f t="shared" si="4"/>
        <v>78337</v>
      </c>
      <c r="H39" s="21">
        <f t="shared" si="4"/>
        <v>88410</v>
      </c>
      <c r="I39" s="21">
        <f t="shared" si="4"/>
        <v>91496.5</v>
      </c>
      <c r="J39" s="21">
        <f t="shared" si="4"/>
        <v>97890</v>
      </c>
      <c r="K39" s="21">
        <f t="shared" si="4"/>
        <v>103121.5</v>
      </c>
      <c r="L39" s="21">
        <f t="shared" si="4"/>
        <v>99665</v>
      </c>
      <c r="M39" s="21">
        <f t="shared" si="4"/>
        <v>85170</v>
      </c>
      <c r="N39" s="21">
        <f t="shared" si="4"/>
        <v>73005</v>
      </c>
      <c r="O39" s="21">
        <f t="shared" si="4"/>
        <v>59955</v>
      </c>
      <c r="P39" s="21">
        <f t="shared" si="4"/>
        <v>54451.5</v>
      </c>
      <c r="Q39" s="26">
        <f t="shared" si="1"/>
        <v>935125</v>
      </c>
    </row>
    <row r="40" spans="1:19" ht="13.5" thickBot="1" x14ac:dyDescent="0.25">
      <c r="B40" s="6" t="s">
        <v>3</v>
      </c>
      <c r="C40" s="6"/>
      <c r="D40" s="6"/>
      <c r="E40" s="21">
        <f>+E36*24</f>
        <v>744</v>
      </c>
      <c r="F40" s="21">
        <f t="shared" ref="F40:P40" si="5">+F36*24</f>
        <v>672</v>
      </c>
      <c r="G40" s="21">
        <f t="shared" si="5"/>
        <v>744</v>
      </c>
      <c r="H40" s="21">
        <f t="shared" si="5"/>
        <v>720</v>
      </c>
      <c r="I40" s="21">
        <f t="shared" si="5"/>
        <v>744</v>
      </c>
      <c r="J40" s="21">
        <f t="shared" si="5"/>
        <v>720</v>
      </c>
      <c r="K40" s="21">
        <f t="shared" si="5"/>
        <v>744</v>
      </c>
      <c r="L40" s="21">
        <f t="shared" si="5"/>
        <v>744</v>
      </c>
      <c r="M40" s="21">
        <f t="shared" si="5"/>
        <v>720</v>
      </c>
      <c r="N40" s="21">
        <f t="shared" si="5"/>
        <v>744</v>
      </c>
      <c r="O40" s="21">
        <f t="shared" si="5"/>
        <v>720</v>
      </c>
      <c r="P40" s="21">
        <f t="shared" si="5"/>
        <v>744</v>
      </c>
      <c r="Q40" s="27">
        <f t="shared" si="1"/>
        <v>8760</v>
      </c>
    </row>
    <row r="41" spans="1:19" ht="13.5" thickBot="1" x14ac:dyDescent="0.25">
      <c r="B41" s="6" t="s">
        <v>51</v>
      </c>
      <c r="C41" s="6"/>
      <c r="D41" s="6"/>
      <c r="E41" s="1">
        <v>500</v>
      </c>
      <c r="F41" s="28">
        <f t="shared" ref="F41:Q41" si="6">+E41</f>
        <v>500</v>
      </c>
      <c r="G41" s="28">
        <f t="shared" si="6"/>
        <v>500</v>
      </c>
      <c r="H41" s="28">
        <f t="shared" si="6"/>
        <v>500</v>
      </c>
      <c r="I41" s="28">
        <f t="shared" si="6"/>
        <v>500</v>
      </c>
      <c r="J41" s="28">
        <f t="shared" si="6"/>
        <v>500</v>
      </c>
      <c r="K41" s="28">
        <f t="shared" si="6"/>
        <v>500</v>
      </c>
      <c r="L41" s="28">
        <f t="shared" si="6"/>
        <v>500</v>
      </c>
      <c r="M41" s="28">
        <f t="shared" si="6"/>
        <v>500</v>
      </c>
      <c r="N41" s="28">
        <f t="shared" si="6"/>
        <v>500</v>
      </c>
      <c r="O41" s="28">
        <f t="shared" si="6"/>
        <v>500</v>
      </c>
      <c r="P41" s="28">
        <f t="shared" si="6"/>
        <v>500</v>
      </c>
      <c r="Q41" s="29">
        <f t="shared" si="6"/>
        <v>500</v>
      </c>
    </row>
    <row r="42" spans="1:19" x14ac:dyDescent="0.2">
      <c r="B42" s="6" t="s">
        <v>4</v>
      </c>
      <c r="C42" s="6"/>
      <c r="D42" s="6"/>
      <c r="E42" s="30">
        <f t="shared" ref="E42:P42" si="7">IF(ISERROR(E39/(E40*E$41)),0,E39/(E40*E$41))</f>
        <v>0.13520833333333335</v>
      </c>
      <c r="F42" s="30">
        <f t="shared" si="7"/>
        <v>0.15870833333333334</v>
      </c>
      <c r="G42" s="30">
        <f t="shared" si="7"/>
        <v>0.21058333333333334</v>
      </c>
      <c r="H42" s="30">
        <f t="shared" si="7"/>
        <v>0.24558333333333332</v>
      </c>
      <c r="I42" s="30">
        <f t="shared" si="7"/>
        <v>0.24595833333333333</v>
      </c>
      <c r="J42" s="30">
        <f t="shared" si="7"/>
        <v>0.27191666666666664</v>
      </c>
      <c r="K42" s="30">
        <f t="shared" si="7"/>
        <v>0.27720833333333333</v>
      </c>
      <c r="L42" s="30">
        <f t="shared" si="7"/>
        <v>0.26791666666666669</v>
      </c>
      <c r="M42" s="30">
        <f t="shared" si="7"/>
        <v>0.23658333333333334</v>
      </c>
      <c r="N42" s="30">
        <f t="shared" si="7"/>
        <v>0.19625000000000001</v>
      </c>
      <c r="O42" s="30">
        <f t="shared" si="7"/>
        <v>0.16654166666666667</v>
      </c>
      <c r="P42" s="30">
        <f t="shared" si="7"/>
        <v>0.14637500000000001</v>
      </c>
      <c r="Q42" s="31">
        <f>IF(ISERROR(Q39/(Q40*Q$41)),0,Q39/(Q40*Q$41))</f>
        <v>0.21349885844748859</v>
      </c>
    </row>
    <row r="43" spans="1:19" x14ac:dyDescent="0.2">
      <c r="B43" s="6" t="s">
        <v>24</v>
      </c>
      <c r="C43" s="6"/>
      <c r="D43" s="6"/>
      <c r="E43" s="32">
        <f>$B$10</f>
        <v>0.13</v>
      </c>
      <c r="F43" s="32">
        <f t="shared" ref="F43:P43" si="8">$B$10</f>
        <v>0.13</v>
      </c>
      <c r="G43" s="32">
        <f t="shared" si="8"/>
        <v>0.13</v>
      </c>
      <c r="H43" s="32">
        <f t="shared" si="8"/>
        <v>0.13</v>
      </c>
      <c r="I43" s="32">
        <f t="shared" si="8"/>
        <v>0.13</v>
      </c>
      <c r="J43" s="32">
        <f t="shared" si="8"/>
        <v>0.13</v>
      </c>
      <c r="K43" s="32">
        <f t="shared" si="8"/>
        <v>0.13</v>
      </c>
      <c r="L43" s="32">
        <f t="shared" si="8"/>
        <v>0.13</v>
      </c>
      <c r="M43" s="32">
        <f t="shared" si="8"/>
        <v>0.13</v>
      </c>
      <c r="N43" s="32">
        <f t="shared" si="8"/>
        <v>0.13</v>
      </c>
      <c r="O43" s="32">
        <f t="shared" si="8"/>
        <v>0.13</v>
      </c>
      <c r="P43" s="32">
        <f t="shared" si="8"/>
        <v>0.13</v>
      </c>
      <c r="Q43" s="33"/>
    </row>
    <row r="44" spans="1:19" ht="13.5" thickBot="1" x14ac:dyDescent="0.25">
      <c r="B44" s="34" t="s">
        <v>33</v>
      </c>
      <c r="C44" s="35"/>
      <c r="D44" s="35"/>
      <c r="E44" s="36">
        <f>SUM(E60,E81)</f>
        <v>5801.4530166666673</v>
      </c>
      <c r="F44" s="36">
        <f t="shared" ref="F44:P44" si="9">SUM(F60,F81)</f>
        <v>6228.8220800000008</v>
      </c>
      <c r="G44" s="36">
        <f t="shared" si="9"/>
        <v>9973.6477100000011</v>
      </c>
      <c r="H44" s="36">
        <f t="shared" si="9"/>
        <v>11449.301110000002</v>
      </c>
      <c r="I44" s="36">
        <f t="shared" si="9"/>
        <v>11752.15426666667</v>
      </c>
      <c r="J44" s="36">
        <f t="shared" si="9"/>
        <v>19057.867183333336</v>
      </c>
      <c r="K44" s="36">
        <f t="shared" si="9"/>
        <v>19915.588983333335</v>
      </c>
      <c r="L44" s="36">
        <f t="shared" si="9"/>
        <v>19320.459925000003</v>
      </c>
      <c r="M44" s="36">
        <f t="shared" si="9"/>
        <v>16428.182333333334</v>
      </c>
      <c r="N44" s="36">
        <f t="shared" si="9"/>
        <v>9244.3331933333357</v>
      </c>
      <c r="O44" s="36">
        <f t="shared" si="9"/>
        <v>6754.2183800000012</v>
      </c>
      <c r="P44" s="36">
        <f t="shared" si="9"/>
        <v>6155.713286666668</v>
      </c>
      <c r="Q44" s="36">
        <f>SUM(E44:P44)</f>
        <v>142081.74146833335</v>
      </c>
    </row>
    <row r="45" spans="1:19" ht="9" customHeight="1" thickTop="1" thickBot="1" x14ac:dyDescent="0.25">
      <c r="B45" s="37"/>
      <c r="C45" s="37"/>
      <c r="D45" s="37"/>
      <c r="E45" s="38"/>
      <c r="F45" s="38"/>
      <c r="G45" s="38"/>
      <c r="H45" s="38"/>
      <c r="I45" s="38"/>
      <c r="J45" s="38"/>
      <c r="K45" s="38"/>
      <c r="L45" s="38"/>
      <c r="M45" s="38"/>
      <c r="N45" s="38"/>
      <c r="O45" s="38"/>
      <c r="P45" s="38"/>
      <c r="Q45" s="39"/>
      <c r="S45" s="40"/>
    </row>
    <row r="46" spans="1:19" ht="18.95" customHeight="1" thickTop="1" thickBot="1" x14ac:dyDescent="0.25">
      <c r="B46" s="119" t="s">
        <v>48</v>
      </c>
      <c r="C46" s="122"/>
      <c r="D46" s="122"/>
      <c r="E46" s="123">
        <f>E89</f>
        <v>6671.6709691666665</v>
      </c>
      <c r="F46" s="123">
        <f t="shared" ref="F46:P46" si="10">F89</f>
        <v>7163.1453920000004</v>
      </c>
      <c r="G46" s="123">
        <f t="shared" si="10"/>
        <v>11469.6948665</v>
      </c>
      <c r="H46" s="123">
        <f t="shared" si="10"/>
        <v>13166.696276500001</v>
      </c>
      <c r="I46" s="123">
        <f t="shared" si="10"/>
        <v>13514.977406666669</v>
      </c>
      <c r="J46" s="123">
        <f t="shared" si="10"/>
        <v>21916.547260833333</v>
      </c>
      <c r="K46" s="123">
        <f t="shared" si="10"/>
        <v>22902.927330833332</v>
      </c>
      <c r="L46" s="123">
        <f t="shared" si="10"/>
        <v>22218.52891375</v>
      </c>
      <c r="M46" s="123">
        <f t="shared" si="10"/>
        <v>18892.409683333331</v>
      </c>
      <c r="N46" s="123">
        <f t="shared" si="10"/>
        <v>10630.983172333335</v>
      </c>
      <c r="O46" s="123">
        <f t="shared" si="10"/>
        <v>7767.3511370000006</v>
      </c>
      <c r="P46" s="123">
        <f t="shared" si="10"/>
        <v>7079.0702796666674</v>
      </c>
      <c r="Q46" s="124">
        <f>SUM(E46:P46)</f>
        <v>163394.00268858334</v>
      </c>
    </row>
    <row r="47" spans="1:19" ht="18" customHeight="1" thickTop="1" x14ac:dyDescent="0.2">
      <c r="B47" s="37"/>
      <c r="C47" s="37"/>
      <c r="D47" s="37"/>
      <c r="E47" s="41"/>
      <c r="F47" s="41"/>
      <c r="G47" s="41"/>
      <c r="H47" s="41"/>
      <c r="I47" s="41"/>
      <c r="J47" s="41"/>
      <c r="K47" s="41"/>
      <c r="L47" s="41"/>
      <c r="M47" s="41"/>
      <c r="N47" s="41"/>
      <c r="O47" s="41"/>
      <c r="P47" s="41"/>
      <c r="Q47" s="33"/>
    </row>
    <row r="48" spans="1:19" ht="21.75" customHeight="1" x14ac:dyDescent="0.2">
      <c r="A48" s="234" t="s">
        <v>43</v>
      </c>
      <c r="B48" s="234"/>
      <c r="C48" s="234"/>
      <c r="D48" s="234"/>
      <c r="E48" s="234"/>
      <c r="F48" s="234"/>
      <c r="G48" s="234"/>
      <c r="H48" s="234"/>
      <c r="I48" s="234"/>
      <c r="J48" s="234"/>
      <c r="K48" s="234"/>
      <c r="L48" s="234"/>
      <c r="M48" s="234"/>
      <c r="N48" s="234"/>
      <c r="O48" s="234"/>
      <c r="P48" s="234"/>
      <c r="Q48" s="234"/>
    </row>
    <row r="49" spans="1:17" ht="25.5" customHeight="1" x14ac:dyDescent="0.2">
      <c r="A49" s="228" t="s">
        <v>44</v>
      </c>
      <c r="B49" s="228"/>
      <c r="C49" s="228"/>
      <c r="D49" s="228"/>
      <c r="E49" s="228"/>
      <c r="F49" s="228"/>
      <c r="G49" s="228"/>
      <c r="H49" s="228"/>
      <c r="I49" s="228"/>
      <c r="J49" s="228"/>
      <c r="K49" s="228"/>
      <c r="L49" s="228"/>
      <c r="M49" s="228"/>
      <c r="N49" s="228"/>
      <c r="O49" s="228"/>
      <c r="P49" s="228"/>
      <c r="Q49" s="228"/>
    </row>
    <row r="50" spans="1:17" x14ac:dyDescent="0.2">
      <c r="A50" s="42"/>
      <c r="B50" s="43"/>
      <c r="C50" s="43"/>
      <c r="D50" s="42"/>
      <c r="E50" s="42"/>
      <c r="F50" s="42"/>
      <c r="G50" s="42"/>
      <c r="H50" s="42"/>
      <c r="I50" s="42"/>
      <c r="J50" s="42"/>
      <c r="K50" s="42"/>
      <c r="L50" s="42"/>
      <c r="M50" s="42"/>
      <c r="N50" s="42"/>
      <c r="O50" s="42"/>
      <c r="P50" s="42"/>
      <c r="Q50" s="42"/>
    </row>
    <row r="51" spans="1:17" ht="33.75" customHeight="1" x14ac:dyDescent="0.3">
      <c r="A51" s="42"/>
      <c r="B51" s="42"/>
      <c r="C51" s="42"/>
      <c r="D51" s="42"/>
      <c r="E51" s="235" t="s">
        <v>25</v>
      </c>
      <c r="F51" s="235"/>
      <c r="G51" s="235"/>
      <c r="H51" s="235"/>
      <c r="I51" s="235"/>
      <c r="J51" s="235"/>
      <c r="K51" s="235"/>
      <c r="L51" s="235"/>
      <c r="M51" s="235"/>
      <c r="N51" s="235"/>
      <c r="O51" s="235"/>
      <c r="P51" s="235"/>
      <c r="Q51" s="42"/>
    </row>
    <row r="52" spans="1:17" ht="27.75" customHeight="1" thickBot="1" x14ac:dyDescent="0.25">
      <c r="A52" s="44"/>
      <c r="B52" s="44"/>
      <c r="C52" s="44"/>
      <c r="D52" s="44"/>
      <c r="E52" s="45" t="s">
        <v>7</v>
      </c>
      <c r="F52" s="45" t="s">
        <v>8</v>
      </c>
      <c r="G52" s="45" t="s">
        <v>9</v>
      </c>
      <c r="H52" s="45" t="s">
        <v>10</v>
      </c>
      <c r="I52" s="45" t="s">
        <v>11</v>
      </c>
      <c r="J52" s="45" t="s">
        <v>12</v>
      </c>
      <c r="K52" s="45" t="s">
        <v>13</v>
      </c>
      <c r="L52" s="45" t="s">
        <v>14</v>
      </c>
      <c r="M52" s="45" t="s">
        <v>15</v>
      </c>
      <c r="N52" s="45" t="s">
        <v>16</v>
      </c>
      <c r="O52" s="45" t="s">
        <v>17</v>
      </c>
      <c r="P52" s="45" t="s">
        <v>18</v>
      </c>
      <c r="Q52" s="44"/>
    </row>
    <row r="53" spans="1:17" ht="11.25" customHeight="1" x14ac:dyDescent="0.2">
      <c r="A53" s="44"/>
      <c r="C53" s="46" t="s">
        <v>23</v>
      </c>
      <c r="E53" s="44"/>
      <c r="F53" s="44"/>
      <c r="G53" s="44"/>
      <c r="H53" s="44"/>
      <c r="I53" s="44"/>
      <c r="J53" s="44"/>
      <c r="K53" s="44"/>
      <c r="L53" s="44"/>
      <c r="M53" s="44"/>
      <c r="N53" s="44"/>
      <c r="O53" s="44"/>
      <c r="P53" s="44"/>
      <c r="Q53" s="44"/>
    </row>
    <row r="54" spans="1:17" ht="22.5" customHeight="1" x14ac:dyDescent="0.2">
      <c r="C54" s="79"/>
      <c r="D54" s="72" t="s">
        <v>21</v>
      </c>
      <c r="E54" s="128">
        <f t="shared" ref="E54:P54" si="11">(SUM(E9:E18)+SUM(E29:E32))*$E$38+(SUM(E9:E32)*E37)</f>
        <v>19868.333333333332</v>
      </c>
      <c r="F54" s="128">
        <f t="shared" si="11"/>
        <v>23373.166666666664</v>
      </c>
      <c r="G54" s="128">
        <f t="shared" si="11"/>
        <v>27361.166666666664</v>
      </c>
      <c r="H54" s="128">
        <f t="shared" si="11"/>
        <v>31112.833333333332</v>
      </c>
      <c r="I54" s="128">
        <f t="shared" si="11"/>
        <v>32525.333333333332</v>
      </c>
      <c r="J54" s="128">
        <f t="shared" si="11"/>
        <v>35158</v>
      </c>
      <c r="K54" s="128">
        <f t="shared" si="11"/>
        <v>35596.666666666664</v>
      </c>
      <c r="L54" s="128">
        <f t="shared" si="11"/>
        <v>34507.5</v>
      </c>
      <c r="M54" s="128">
        <f t="shared" si="11"/>
        <v>30109.833333333332</v>
      </c>
      <c r="N54" s="128">
        <f t="shared" si="11"/>
        <v>25356.833333333336</v>
      </c>
      <c r="O54" s="128">
        <f t="shared" si="11"/>
        <v>26008</v>
      </c>
      <c r="P54" s="128">
        <f t="shared" si="11"/>
        <v>22101.666666666664</v>
      </c>
    </row>
    <row r="55" spans="1:17" ht="12" customHeight="1" x14ac:dyDescent="0.2">
      <c r="A55" s="44"/>
      <c r="C55" s="73"/>
      <c r="D55" s="74" t="s">
        <v>20</v>
      </c>
      <c r="E55" s="129">
        <f>(SUM(E19:E21))*E38</f>
        <v>17531.666666666668</v>
      </c>
      <c r="F55" s="129">
        <f t="shared" ref="F55:P55" si="12">(SUM(F19:F21))*F38</f>
        <v>16626.666666666668</v>
      </c>
      <c r="G55" s="129">
        <f t="shared" si="12"/>
        <v>20680.666666666668</v>
      </c>
      <c r="H55" s="129">
        <f t="shared" si="12"/>
        <v>21461.333333333336</v>
      </c>
      <c r="I55" s="129">
        <f t="shared" si="12"/>
        <v>21786.166666666668</v>
      </c>
      <c r="J55" s="129">
        <f t="shared" si="12"/>
        <v>21930.666666666668</v>
      </c>
      <c r="K55" s="129">
        <f t="shared" si="12"/>
        <v>25024.500000000004</v>
      </c>
      <c r="L55" s="129">
        <f t="shared" si="12"/>
        <v>23651.000000000004</v>
      </c>
      <c r="M55" s="129">
        <f t="shared" si="12"/>
        <v>20533.333333333336</v>
      </c>
      <c r="N55" s="129">
        <f t="shared" si="12"/>
        <v>20200.500000000004</v>
      </c>
      <c r="O55" s="129">
        <f t="shared" si="12"/>
        <v>20320.000000000004</v>
      </c>
      <c r="P55" s="129">
        <f t="shared" si="12"/>
        <v>19664.500000000004</v>
      </c>
      <c r="Q55" s="44"/>
    </row>
    <row r="56" spans="1:17" ht="12" customHeight="1" x14ac:dyDescent="0.2">
      <c r="A56" s="44"/>
      <c r="C56" s="89"/>
      <c r="D56" s="75" t="s">
        <v>19</v>
      </c>
      <c r="E56" s="130">
        <f>SUM(E22:E28)*E38+SUM(E22:E28)*E37*0.33</f>
        <v>14549.150000000001</v>
      </c>
      <c r="F56" s="130">
        <f>SUM(F22:F28)*F38+SUM(F22:F28)*F37*0.33</f>
        <v>16356.486666666668</v>
      </c>
      <c r="G56" s="130">
        <f t="shared" ref="G56:P56" si="13">SUM(G22:G28)*G38+SUM(G22:G28)*G37*0.33</f>
        <v>34174.756666666668</v>
      </c>
      <c r="H56" s="130">
        <f t="shared" si="13"/>
        <v>40923.023333333338</v>
      </c>
      <c r="I56" s="130">
        <f t="shared" si="13"/>
        <v>41946.900000000009</v>
      </c>
      <c r="J56" s="130">
        <f t="shared" si="13"/>
        <v>46620.553333333337</v>
      </c>
      <c r="K56" s="130">
        <f t="shared" si="13"/>
        <v>47942.913333333338</v>
      </c>
      <c r="L56" s="130">
        <f t="shared" si="13"/>
        <v>46821.810000000005</v>
      </c>
      <c r="M56" s="130">
        <f t="shared" si="13"/>
        <v>39435.133333333339</v>
      </c>
      <c r="N56" s="130">
        <f t="shared" si="13"/>
        <v>30962.606666666667</v>
      </c>
      <c r="O56" s="130">
        <f t="shared" si="13"/>
        <v>15895.020000000002</v>
      </c>
      <c r="P56" s="130">
        <f t="shared" si="13"/>
        <v>14309.813333333334</v>
      </c>
      <c r="Q56" s="126"/>
    </row>
    <row r="57" spans="1:17" x14ac:dyDescent="0.2">
      <c r="A57" s="44"/>
      <c r="C57" s="47"/>
      <c r="E57" s="48"/>
      <c r="F57" s="48"/>
      <c r="G57" s="48"/>
      <c r="H57" s="48"/>
      <c r="I57" s="48"/>
      <c r="J57" s="48"/>
      <c r="K57" s="48"/>
      <c r="L57" s="48"/>
      <c r="M57" s="48"/>
      <c r="N57" s="48"/>
      <c r="O57" s="48"/>
      <c r="P57" s="48"/>
      <c r="Q57" s="44"/>
    </row>
    <row r="58" spans="1:17" ht="13.5" customHeight="1" x14ac:dyDescent="0.2">
      <c r="A58" s="44"/>
      <c r="C58" s="93" t="s">
        <v>27</v>
      </c>
      <c r="D58" s="72"/>
      <c r="E58" s="131">
        <f>(E37/E36)*E39*0.66</f>
        <v>9280.7000000000007</v>
      </c>
      <c r="F58" s="131">
        <f t="shared" ref="F58:P58" si="14">(F37/F36)*F39*0.66</f>
        <v>10893.74</v>
      </c>
      <c r="G58" s="131">
        <f t="shared" si="14"/>
        <v>14454.439999999999</v>
      </c>
      <c r="H58" s="131">
        <f t="shared" si="14"/>
        <v>16856.84</v>
      </c>
      <c r="I58" s="131">
        <f t="shared" si="14"/>
        <v>16882.579999999998</v>
      </c>
      <c r="J58" s="131">
        <f t="shared" si="14"/>
        <v>18664.36</v>
      </c>
      <c r="K58" s="131">
        <f t="shared" si="14"/>
        <v>19027.579999999998</v>
      </c>
      <c r="L58" s="131">
        <f t="shared" si="14"/>
        <v>18389.8</v>
      </c>
      <c r="M58" s="131">
        <f t="shared" si="14"/>
        <v>16239.08</v>
      </c>
      <c r="N58" s="131">
        <f t="shared" si="14"/>
        <v>13470.599999999999</v>
      </c>
      <c r="O58" s="131">
        <f t="shared" si="14"/>
        <v>11431.42</v>
      </c>
      <c r="P58" s="131">
        <f t="shared" si="14"/>
        <v>10047.179999999998</v>
      </c>
      <c r="Q58" s="44"/>
    </row>
    <row r="59" spans="1:17" ht="13.5" customHeight="1" x14ac:dyDescent="0.2">
      <c r="A59" s="44"/>
      <c r="C59" s="94" t="s">
        <v>28</v>
      </c>
      <c r="D59" s="74"/>
      <c r="E59" s="95">
        <v>0.5</v>
      </c>
      <c r="F59" s="95">
        <v>0.5</v>
      </c>
      <c r="G59" s="95">
        <v>0.5</v>
      </c>
      <c r="H59" s="95">
        <v>0.5</v>
      </c>
      <c r="I59" s="95">
        <v>0.5</v>
      </c>
      <c r="J59" s="95">
        <v>0.5</v>
      </c>
      <c r="K59" s="95">
        <v>0.5</v>
      </c>
      <c r="L59" s="95">
        <v>0.5</v>
      </c>
      <c r="M59" s="95">
        <v>0.5</v>
      </c>
      <c r="N59" s="95">
        <v>0.5</v>
      </c>
      <c r="O59" s="95">
        <v>0.5</v>
      </c>
      <c r="P59" s="95">
        <v>0.5</v>
      </c>
      <c r="Q59" s="44"/>
    </row>
    <row r="60" spans="1:17" ht="13.5" customHeight="1" x14ac:dyDescent="0.2">
      <c r="A60" s="44"/>
      <c r="C60" s="96" t="s">
        <v>29</v>
      </c>
      <c r="D60" s="75"/>
      <c r="E60" s="97">
        <f t="shared" ref="E60:P60" si="15">E43*E58*E59</f>
        <v>603.24550000000011</v>
      </c>
      <c r="F60" s="97">
        <f t="shared" si="15"/>
        <v>708.09310000000005</v>
      </c>
      <c r="G60" s="97">
        <f t="shared" si="15"/>
        <v>939.53859999999997</v>
      </c>
      <c r="H60" s="97">
        <f t="shared" si="15"/>
        <v>1095.6946</v>
      </c>
      <c r="I60" s="97">
        <f t="shared" si="15"/>
        <v>1097.3677</v>
      </c>
      <c r="J60" s="97">
        <f t="shared" si="15"/>
        <v>1213.1834000000001</v>
      </c>
      <c r="K60" s="97">
        <f t="shared" si="15"/>
        <v>1236.7927</v>
      </c>
      <c r="L60" s="97">
        <f t="shared" si="15"/>
        <v>1195.337</v>
      </c>
      <c r="M60" s="97">
        <f t="shared" si="15"/>
        <v>1055.5402000000001</v>
      </c>
      <c r="N60" s="97">
        <f t="shared" si="15"/>
        <v>875.58899999999994</v>
      </c>
      <c r="O60" s="97">
        <f t="shared" si="15"/>
        <v>743.04230000000007</v>
      </c>
      <c r="P60" s="97">
        <f t="shared" si="15"/>
        <v>653.06669999999997</v>
      </c>
      <c r="Q60" s="44"/>
    </row>
    <row r="61" spans="1:17" ht="13.5" customHeight="1" x14ac:dyDescent="0.2">
      <c r="A61" s="44"/>
      <c r="C61" s="50"/>
      <c r="E61" s="51"/>
      <c r="F61" s="51"/>
      <c r="G61" s="51"/>
      <c r="H61" s="51"/>
      <c r="I61" s="51"/>
      <c r="J61" s="51"/>
      <c r="K61" s="51"/>
      <c r="L61" s="51"/>
      <c r="M61" s="51"/>
      <c r="N61" s="51"/>
      <c r="O61" s="51"/>
      <c r="P61" s="51"/>
      <c r="Q61" s="44"/>
    </row>
    <row r="62" spans="1:17" ht="13.5" customHeight="1" x14ac:dyDescent="0.2">
      <c r="A62" s="44"/>
      <c r="C62" s="46" t="s">
        <v>36</v>
      </c>
      <c r="E62" s="51"/>
      <c r="F62" s="51"/>
      <c r="G62" s="51"/>
      <c r="H62" s="51"/>
      <c r="I62" s="51"/>
      <c r="J62" s="51"/>
      <c r="K62" s="51"/>
      <c r="L62" s="51"/>
      <c r="M62" s="51"/>
      <c r="N62" s="51"/>
      <c r="O62" s="51"/>
      <c r="P62" s="51"/>
      <c r="Q62" s="44"/>
    </row>
    <row r="63" spans="1:17" ht="13.5" customHeight="1" x14ac:dyDescent="0.2">
      <c r="A63" s="44"/>
      <c r="C63" s="79"/>
      <c r="D63" s="72" t="s">
        <v>21</v>
      </c>
      <c r="E63" s="132">
        <f>E54-E58</f>
        <v>10587.633333333331</v>
      </c>
      <c r="F63" s="132">
        <f t="shared" ref="F63:P63" si="16">F54-F58</f>
        <v>12479.426666666664</v>
      </c>
      <c r="G63" s="132">
        <f t="shared" si="16"/>
        <v>12906.726666666666</v>
      </c>
      <c r="H63" s="132">
        <f t="shared" si="16"/>
        <v>14255.993333333332</v>
      </c>
      <c r="I63" s="132">
        <f t="shared" si="16"/>
        <v>15642.753333333334</v>
      </c>
      <c r="J63" s="132">
        <f t="shared" si="16"/>
        <v>16493.64</v>
      </c>
      <c r="K63" s="132">
        <f t="shared" si="16"/>
        <v>16569.086666666666</v>
      </c>
      <c r="L63" s="132">
        <f t="shared" si="16"/>
        <v>16117.7</v>
      </c>
      <c r="M63" s="132">
        <f t="shared" si="16"/>
        <v>13870.753333333332</v>
      </c>
      <c r="N63" s="132">
        <f t="shared" si="16"/>
        <v>11886.233333333337</v>
      </c>
      <c r="O63" s="132">
        <f t="shared" si="16"/>
        <v>14576.58</v>
      </c>
      <c r="P63" s="132">
        <f t="shared" si="16"/>
        <v>12054.486666666666</v>
      </c>
      <c r="Q63" s="44"/>
    </row>
    <row r="64" spans="1:17" ht="13.5" customHeight="1" x14ac:dyDescent="0.2">
      <c r="A64" s="44"/>
      <c r="C64" s="73"/>
      <c r="D64" s="74" t="s">
        <v>20</v>
      </c>
      <c r="E64" s="133">
        <f>E55</f>
        <v>17531.666666666668</v>
      </c>
      <c r="F64" s="133">
        <f t="shared" ref="F64:P65" si="17">F55</f>
        <v>16626.666666666668</v>
      </c>
      <c r="G64" s="133">
        <f t="shared" si="17"/>
        <v>20680.666666666668</v>
      </c>
      <c r="H64" s="133">
        <f t="shared" si="17"/>
        <v>21461.333333333336</v>
      </c>
      <c r="I64" s="133">
        <f t="shared" si="17"/>
        <v>21786.166666666668</v>
      </c>
      <c r="J64" s="133">
        <f t="shared" si="17"/>
        <v>21930.666666666668</v>
      </c>
      <c r="K64" s="133">
        <f t="shared" si="17"/>
        <v>25024.500000000004</v>
      </c>
      <c r="L64" s="133">
        <f t="shared" si="17"/>
        <v>23651.000000000004</v>
      </c>
      <c r="M64" s="133">
        <f t="shared" si="17"/>
        <v>20533.333333333336</v>
      </c>
      <c r="N64" s="133">
        <f t="shared" si="17"/>
        <v>20200.500000000004</v>
      </c>
      <c r="O64" s="133">
        <f t="shared" si="17"/>
        <v>20320.000000000004</v>
      </c>
      <c r="P64" s="133">
        <f t="shared" si="17"/>
        <v>19664.500000000004</v>
      </c>
      <c r="Q64" s="44"/>
    </row>
    <row r="65" spans="1:17" ht="13.5" customHeight="1" x14ac:dyDescent="0.2">
      <c r="A65" s="44"/>
      <c r="C65" s="89"/>
      <c r="D65" s="75" t="s">
        <v>19</v>
      </c>
      <c r="E65" s="134">
        <f>E56</f>
        <v>14549.150000000001</v>
      </c>
      <c r="F65" s="134">
        <f t="shared" si="17"/>
        <v>16356.486666666668</v>
      </c>
      <c r="G65" s="134">
        <f t="shared" si="17"/>
        <v>34174.756666666668</v>
      </c>
      <c r="H65" s="134">
        <f t="shared" si="17"/>
        <v>40923.023333333338</v>
      </c>
      <c r="I65" s="134">
        <f t="shared" si="17"/>
        <v>41946.900000000009</v>
      </c>
      <c r="J65" s="134">
        <f t="shared" si="17"/>
        <v>46620.553333333337</v>
      </c>
      <c r="K65" s="134">
        <f t="shared" si="17"/>
        <v>47942.913333333338</v>
      </c>
      <c r="L65" s="134">
        <f t="shared" si="17"/>
        <v>46821.810000000005</v>
      </c>
      <c r="M65" s="134">
        <f t="shared" si="17"/>
        <v>39435.133333333339</v>
      </c>
      <c r="N65" s="134">
        <f t="shared" si="17"/>
        <v>30962.606666666667</v>
      </c>
      <c r="O65" s="134">
        <f t="shared" si="17"/>
        <v>15895.020000000002</v>
      </c>
      <c r="P65" s="134">
        <f t="shared" si="17"/>
        <v>14309.813333333334</v>
      </c>
      <c r="Q65" s="44"/>
    </row>
    <row r="66" spans="1:17" ht="13.5" customHeight="1" x14ac:dyDescent="0.2">
      <c r="A66" s="44"/>
      <c r="C66" s="47"/>
      <c r="E66" s="48"/>
      <c r="F66" s="48"/>
      <c r="G66" s="48"/>
      <c r="H66" s="48"/>
      <c r="I66" s="48"/>
      <c r="J66" s="48"/>
      <c r="K66" s="48"/>
      <c r="L66" s="48"/>
      <c r="M66" s="48"/>
      <c r="N66" s="48"/>
      <c r="O66" s="48"/>
      <c r="P66" s="48"/>
      <c r="Q66" s="44"/>
    </row>
    <row r="67" spans="1:17" ht="13.5" customHeight="1" x14ac:dyDescent="0.2">
      <c r="A67" s="44"/>
      <c r="C67" s="49" t="s">
        <v>30</v>
      </c>
      <c r="E67" s="125"/>
      <c r="F67" s="125"/>
      <c r="G67" s="48"/>
      <c r="H67" s="48"/>
      <c r="I67" s="48"/>
      <c r="J67" s="48"/>
      <c r="K67" s="48"/>
      <c r="L67" s="48"/>
      <c r="M67" s="48"/>
      <c r="N67" s="48"/>
      <c r="O67" s="48"/>
      <c r="P67" s="48"/>
      <c r="Q67" s="44"/>
    </row>
    <row r="68" spans="1:17" s="53" customFormat="1" ht="13.5" customHeight="1" x14ac:dyDescent="0.2">
      <c r="A68" s="52"/>
      <c r="C68" s="98"/>
      <c r="D68" s="99" t="s">
        <v>21</v>
      </c>
      <c r="E68" s="100">
        <f>0.5</f>
        <v>0.5</v>
      </c>
      <c r="F68" s="100">
        <f t="shared" ref="F68:P68" si="18">0.5</f>
        <v>0.5</v>
      </c>
      <c r="G68" s="100">
        <f t="shared" si="18"/>
        <v>0.5</v>
      </c>
      <c r="H68" s="100">
        <f t="shared" si="18"/>
        <v>0.5</v>
      </c>
      <c r="I68" s="100">
        <f t="shared" si="18"/>
        <v>0.5</v>
      </c>
      <c r="J68" s="100">
        <f t="shared" si="18"/>
        <v>0.5</v>
      </c>
      <c r="K68" s="100">
        <f t="shared" si="18"/>
        <v>0.5</v>
      </c>
      <c r="L68" s="100">
        <f t="shared" si="18"/>
        <v>0.5</v>
      </c>
      <c r="M68" s="100">
        <f t="shared" si="18"/>
        <v>0.5</v>
      </c>
      <c r="N68" s="100">
        <f t="shared" si="18"/>
        <v>0.5</v>
      </c>
      <c r="O68" s="100">
        <f t="shared" si="18"/>
        <v>0.5</v>
      </c>
      <c r="P68" s="100">
        <f t="shared" si="18"/>
        <v>0.5</v>
      </c>
      <c r="Q68" s="52"/>
    </row>
    <row r="69" spans="1:17" s="53" customFormat="1" ht="13.5" customHeight="1" x14ac:dyDescent="0.2">
      <c r="A69" s="52"/>
      <c r="C69" s="101"/>
      <c r="D69" s="102" t="s">
        <v>20</v>
      </c>
      <c r="E69" s="103">
        <v>0.9</v>
      </c>
      <c r="F69" s="103">
        <v>0.9</v>
      </c>
      <c r="G69" s="103">
        <v>0.9</v>
      </c>
      <c r="H69" s="103">
        <v>0.9</v>
      </c>
      <c r="I69" s="103">
        <v>0.9</v>
      </c>
      <c r="J69" s="103">
        <v>1.1000000000000001</v>
      </c>
      <c r="K69" s="103">
        <v>1.1000000000000001</v>
      </c>
      <c r="L69" s="103">
        <v>1.1000000000000001</v>
      </c>
      <c r="M69" s="103">
        <v>1.1000000000000001</v>
      </c>
      <c r="N69" s="103">
        <v>0.9</v>
      </c>
      <c r="O69" s="103">
        <v>0.9</v>
      </c>
      <c r="P69" s="103">
        <v>0.9</v>
      </c>
      <c r="Q69" s="52"/>
    </row>
    <row r="70" spans="1:17" s="53" customFormat="1" ht="13.5" customHeight="1" x14ac:dyDescent="0.2">
      <c r="A70" s="52"/>
      <c r="C70" s="104"/>
      <c r="D70" s="105" t="s">
        <v>19</v>
      </c>
      <c r="E70" s="106">
        <v>1.3</v>
      </c>
      <c r="F70" s="106">
        <v>1.3</v>
      </c>
      <c r="G70" s="106">
        <v>1.3</v>
      </c>
      <c r="H70" s="106">
        <v>1.3</v>
      </c>
      <c r="I70" s="106">
        <v>1.3</v>
      </c>
      <c r="J70" s="106">
        <v>2.25</v>
      </c>
      <c r="K70" s="106">
        <v>2.25</v>
      </c>
      <c r="L70" s="106">
        <v>2.25</v>
      </c>
      <c r="M70" s="106">
        <v>2.25</v>
      </c>
      <c r="N70" s="106">
        <v>1.3</v>
      </c>
      <c r="O70" s="106">
        <v>1.3</v>
      </c>
      <c r="P70" s="106">
        <v>1.3</v>
      </c>
      <c r="Q70" s="52"/>
    </row>
    <row r="71" spans="1:17" s="55" customFormat="1" ht="13.5" customHeight="1" x14ac:dyDescent="0.2">
      <c r="A71" s="54"/>
      <c r="C71" s="56" t="s">
        <v>45</v>
      </c>
      <c r="E71" s="57"/>
      <c r="F71" s="57"/>
      <c r="G71" s="57"/>
      <c r="H71" s="57"/>
      <c r="I71" s="57"/>
      <c r="J71" s="57"/>
      <c r="K71" s="57"/>
      <c r="L71" s="57"/>
      <c r="M71" s="57"/>
      <c r="N71" s="57"/>
      <c r="O71" s="57"/>
      <c r="P71" s="57"/>
      <c r="Q71" s="54"/>
    </row>
    <row r="72" spans="1:17" s="59" customFormat="1" ht="13.5" customHeight="1" x14ac:dyDescent="0.2">
      <c r="A72" s="58"/>
      <c r="C72" s="107"/>
      <c r="D72" s="108" t="s">
        <v>21</v>
      </c>
      <c r="E72" s="109">
        <f>$E$43*E68</f>
        <v>6.5000000000000002E-2</v>
      </c>
      <c r="F72" s="109">
        <f t="shared" ref="F72:P72" si="19">$E$43*F68</f>
        <v>6.5000000000000002E-2</v>
      </c>
      <c r="G72" s="109">
        <f t="shared" si="19"/>
        <v>6.5000000000000002E-2</v>
      </c>
      <c r="H72" s="109">
        <f t="shared" si="19"/>
        <v>6.5000000000000002E-2</v>
      </c>
      <c r="I72" s="109">
        <f t="shared" si="19"/>
        <v>6.5000000000000002E-2</v>
      </c>
      <c r="J72" s="109">
        <f t="shared" si="19"/>
        <v>6.5000000000000002E-2</v>
      </c>
      <c r="K72" s="109">
        <f t="shared" si="19"/>
        <v>6.5000000000000002E-2</v>
      </c>
      <c r="L72" s="109">
        <f t="shared" si="19"/>
        <v>6.5000000000000002E-2</v>
      </c>
      <c r="M72" s="109">
        <f t="shared" si="19"/>
        <v>6.5000000000000002E-2</v>
      </c>
      <c r="N72" s="109">
        <f t="shared" si="19"/>
        <v>6.5000000000000002E-2</v>
      </c>
      <c r="O72" s="109">
        <f t="shared" si="19"/>
        <v>6.5000000000000002E-2</v>
      </c>
      <c r="P72" s="109">
        <f t="shared" si="19"/>
        <v>6.5000000000000002E-2</v>
      </c>
      <c r="Q72" s="58"/>
    </row>
    <row r="73" spans="1:17" s="59" customFormat="1" ht="13.5" customHeight="1" x14ac:dyDescent="0.2">
      <c r="A73" s="58"/>
      <c r="C73" s="110"/>
      <c r="D73" s="111" t="s">
        <v>20</v>
      </c>
      <c r="E73" s="112">
        <f t="shared" ref="E73:P74" si="20">$E$43*E69</f>
        <v>0.11700000000000001</v>
      </c>
      <c r="F73" s="112">
        <f t="shared" si="20"/>
        <v>0.11700000000000001</v>
      </c>
      <c r="G73" s="112">
        <f t="shared" si="20"/>
        <v>0.11700000000000001</v>
      </c>
      <c r="H73" s="112">
        <f t="shared" si="20"/>
        <v>0.11700000000000001</v>
      </c>
      <c r="I73" s="112">
        <f t="shared" si="20"/>
        <v>0.11700000000000001</v>
      </c>
      <c r="J73" s="112">
        <f t="shared" si="20"/>
        <v>0.14300000000000002</v>
      </c>
      <c r="K73" s="112">
        <f t="shared" si="20"/>
        <v>0.14300000000000002</v>
      </c>
      <c r="L73" s="112">
        <f t="shared" si="20"/>
        <v>0.14300000000000002</v>
      </c>
      <c r="M73" s="112">
        <f t="shared" si="20"/>
        <v>0.14300000000000002</v>
      </c>
      <c r="N73" s="112">
        <f t="shared" si="20"/>
        <v>0.11700000000000001</v>
      </c>
      <c r="O73" s="112">
        <f t="shared" si="20"/>
        <v>0.11700000000000001</v>
      </c>
      <c r="P73" s="112">
        <f t="shared" si="20"/>
        <v>0.11700000000000001</v>
      </c>
      <c r="Q73" s="58"/>
    </row>
    <row r="74" spans="1:17" s="59" customFormat="1" ht="13.5" customHeight="1" x14ac:dyDescent="0.2">
      <c r="A74" s="58"/>
      <c r="C74" s="113"/>
      <c r="D74" s="114" t="s">
        <v>19</v>
      </c>
      <c r="E74" s="115">
        <f t="shared" si="20"/>
        <v>0.16900000000000001</v>
      </c>
      <c r="F74" s="115">
        <f t="shared" si="20"/>
        <v>0.16900000000000001</v>
      </c>
      <c r="G74" s="115">
        <f t="shared" si="20"/>
        <v>0.16900000000000001</v>
      </c>
      <c r="H74" s="115">
        <f t="shared" si="20"/>
        <v>0.16900000000000001</v>
      </c>
      <c r="I74" s="115">
        <f t="shared" si="20"/>
        <v>0.16900000000000001</v>
      </c>
      <c r="J74" s="115">
        <f t="shared" si="20"/>
        <v>0.29249999999999998</v>
      </c>
      <c r="K74" s="115">
        <f t="shared" si="20"/>
        <v>0.29249999999999998</v>
      </c>
      <c r="L74" s="115">
        <f t="shared" si="20"/>
        <v>0.29249999999999998</v>
      </c>
      <c r="M74" s="115">
        <f t="shared" si="20"/>
        <v>0.29249999999999998</v>
      </c>
      <c r="N74" s="115">
        <f t="shared" si="20"/>
        <v>0.16900000000000001</v>
      </c>
      <c r="O74" s="115">
        <f t="shared" si="20"/>
        <v>0.16900000000000001</v>
      </c>
      <c r="P74" s="115">
        <f t="shared" si="20"/>
        <v>0.16900000000000001</v>
      </c>
      <c r="Q74" s="58"/>
    </row>
    <row r="75" spans="1:17" s="63" customFormat="1" x14ac:dyDescent="0.2">
      <c r="A75" s="62"/>
      <c r="C75" s="64" t="s">
        <v>46</v>
      </c>
      <c r="E75" s="65"/>
      <c r="F75" s="65"/>
      <c r="G75" s="65"/>
      <c r="H75" s="65"/>
      <c r="I75" s="65"/>
      <c r="J75" s="65"/>
      <c r="K75" s="65"/>
      <c r="L75" s="65"/>
      <c r="M75" s="65"/>
      <c r="N75" s="65"/>
      <c r="O75" s="65"/>
      <c r="P75" s="65"/>
      <c r="Q75" s="62"/>
    </row>
    <row r="76" spans="1:17" s="59" customFormat="1" x14ac:dyDescent="0.2">
      <c r="A76" s="58"/>
      <c r="C76" s="60"/>
      <c r="D76" s="59" t="s">
        <v>50</v>
      </c>
      <c r="E76" s="61">
        <f>$E$43*E59</f>
        <v>6.5000000000000002E-2</v>
      </c>
      <c r="F76" s="61">
        <f t="shared" ref="F76:P76" si="21">$E$43*F59</f>
        <v>6.5000000000000002E-2</v>
      </c>
      <c r="G76" s="61">
        <f t="shared" si="21"/>
        <v>6.5000000000000002E-2</v>
      </c>
      <c r="H76" s="61">
        <f t="shared" si="21"/>
        <v>6.5000000000000002E-2</v>
      </c>
      <c r="I76" s="61">
        <f t="shared" si="21"/>
        <v>6.5000000000000002E-2</v>
      </c>
      <c r="J76" s="61">
        <f t="shared" si="21"/>
        <v>6.5000000000000002E-2</v>
      </c>
      <c r="K76" s="61">
        <f t="shared" si="21"/>
        <v>6.5000000000000002E-2</v>
      </c>
      <c r="L76" s="61">
        <f t="shared" si="21"/>
        <v>6.5000000000000002E-2</v>
      </c>
      <c r="M76" s="61">
        <f t="shared" si="21"/>
        <v>6.5000000000000002E-2</v>
      </c>
      <c r="N76" s="61">
        <f t="shared" si="21"/>
        <v>6.5000000000000002E-2</v>
      </c>
      <c r="O76" s="61">
        <f t="shared" si="21"/>
        <v>6.5000000000000002E-2</v>
      </c>
      <c r="P76" s="61">
        <f t="shared" si="21"/>
        <v>6.5000000000000002E-2</v>
      </c>
      <c r="Q76" s="58"/>
    </row>
    <row r="77" spans="1:17" x14ac:dyDescent="0.2">
      <c r="A77" s="44"/>
      <c r="C77" s="49" t="s">
        <v>31</v>
      </c>
      <c r="E77" s="48"/>
      <c r="F77" s="48"/>
      <c r="G77" s="48"/>
      <c r="H77" s="48"/>
      <c r="I77" s="48"/>
      <c r="J77" s="48"/>
      <c r="K77" s="48"/>
      <c r="L77" s="48"/>
      <c r="M77" s="48"/>
      <c r="N77" s="48"/>
      <c r="O77" s="48"/>
      <c r="P77" s="48"/>
      <c r="Q77" s="44"/>
    </row>
    <row r="78" spans="1:17" ht="16.5" customHeight="1" x14ac:dyDescent="0.2">
      <c r="C78" s="72"/>
      <c r="D78" s="72" t="s">
        <v>21</v>
      </c>
      <c r="E78" s="116">
        <f t="shared" ref="E78:P79" si="22">E63*E68*$E$43</f>
        <v>688.19616666666661</v>
      </c>
      <c r="F78" s="116">
        <f t="shared" si="22"/>
        <v>811.16273333333322</v>
      </c>
      <c r="G78" s="116">
        <f t="shared" si="22"/>
        <v>838.93723333333332</v>
      </c>
      <c r="H78" s="116">
        <f t="shared" si="22"/>
        <v>926.63956666666661</v>
      </c>
      <c r="I78" s="116">
        <f t="shared" si="22"/>
        <v>1016.7789666666667</v>
      </c>
      <c r="J78" s="116">
        <f t="shared" si="22"/>
        <v>1072.0866000000001</v>
      </c>
      <c r="K78" s="116">
        <f t="shared" si="22"/>
        <v>1076.9906333333333</v>
      </c>
      <c r="L78" s="116">
        <f t="shared" si="22"/>
        <v>1047.6505000000002</v>
      </c>
      <c r="M78" s="116">
        <f t="shared" si="22"/>
        <v>901.59896666666657</v>
      </c>
      <c r="N78" s="116">
        <f t="shared" si="22"/>
        <v>772.60516666666695</v>
      </c>
      <c r="O78" s="116">
        <f t="shared" si="22"/>
        <v>947.47770000000003</v>
      </c>
      <c r="P78" s="116">
        <f t="shared" si="22"/>
        <v>783.54163333333327</v>
      </c>
    </row>
    <row r="79" spans="1:17" x14ac:dyDescent="0.2">
      <c r="C79" s="74"/>
      <c r="D79" s="74" t="s">
        <v>20</v>
      </c>
      <c r="E79" s="117">
        <f t="shared" si="22"/>
        <v>2051.2050000000004</v>
      </c>
      <c r="F79" s="117">
        <f t="shared" si="22"/>
        <v>1945.3200000000004</v>
      </c>
      <c r="G79" s="117">
        <f t="shared" si="22"/>
        <v>2419.6380000000004</v>
      </c>
      <c r="H79" s="117">
        <f t="shared" si="22"/>
        <v>2510.9760000000006</v>
      </c>
      <c r="I79" s="117">
        <f t="shared" si="22"/>
        <v>2548.9815000000003</v>
      </c>
      <c r="J79" s="117">
        <f t="shared" si="22"/>
        <v>3136.0853333333339</v>
      </c>
      <c r="K79" s="117">
        <f t="shared" si="22"/>
        <v>3578.5035000000012</v>
      </c>
      <c r="L79" s="117">
        <f t="shared" si="22"/>
        <v>3382.0930000000008</v>
      </c>
      <c r="M79" s="117">
        <f t="shared" si="22"/>
        <v>2936.2666666666673</v>
      </c>
      <c r="N79" s="117">
        <f t="shared" si="22"/>
        <v>2363.4585000000006</v>
      </c>
      <c r="O79" s="117">
        <f t="shared" si="22"/>
        <v>2377.4400000000005</v>
      </c>
      <c r="P79" s="117">
        <f t="shared" si="22"/>
        <v>2300.7465000000007</v>
      </c>
    </row>
    <row r="80" spans="1:17" x14ac:dyDescent="0.2">
      <c r="C80" s="74"/>
      <c r="D80" s="74" t="s">
        <v>19</v>
      </c>
      <c r="E80" s="117">
        <f t="shared" ref="E80:P80" si="23">E43*E65*E70</f>
        <v>2458.8063500000003</v>
      </c>
      <c r="F80" s="117">
        <f t="shared" si="23"/>
        <v>2764.246246666667</v>
      </c>
      <c r="G80" s="117">
        <f t="shared" si="23"/>
        <v>5775.5338766666673</v>
      </c>
      <c r="H80" s="117">
        <f t="shared" si="23"/>
        <v>6915.9909433333341</v>
      </c>
      <c r="I80" s="117">
        <f t="shared" si="23"/>
        <v>7089.0261000000019</v>
      </c>
      <c r="J80" s="117">
        <f t="shared" si="23"/>
        <v>13636.511850000001</v>
      </c>
      <c r="K80" s="117">
        <f t="shared" si="23"/>
        <v>14023.302150000001</v>
      </c>
      <c r="L80" s="117">
        <f t="shared" si="23"/>
        <v>13695.379425000001</v>
      </c>
      <c r="M80" s="117">
        <f t="shared" si="23"/>
        <v>11534.776500000002</v>
      </c>
      <c r="N80" s="117">
        <f t="shared" si="23"/>
        <v>5232.680526666667</v>
      </c>
      <c r="O80" s="117">
        <f t="shared" si="23"/>
        <v>2686.2583800000002</v>
      </c>
      <c r="P80" s="117">
        <f t="shared" si="23"/>
        <v>2418.3584533333333</v>
      </c>
    </row>
    <row r="81" spans="3:16" s="55" customFormat="1" x14ac:dyDescent="0.2">
      <c r="C81" s="118" t="s">
        <v>32</v>
      </c>
      <c r="D81" s="120"/>
      <c r="E81" s="121">
        <f>SUM(E78:E80)</f>
        <v>5198.2075166666673</v>
      </c>
      <c r="F81" s="121">
        <f t="shared" ref="F81:P81" si="24">SUM(F78:F80)</f>
        <v>5520.7289800000008</v>
      </c>
      <c r="G81" s="121">
        <f t="shared" si="24"/>
        <v>9034.1091100000012</v>
      </c>
      <c r="H81" s="121">
        <f t="shared" si="24"/>
        <v>10353.606510000001</v>
      </c>
      <c r="I81" s="121">
        <f t="shared" si="24"/>
        <v>10654.786566666669</v>
      </c>
      <c r="J81" s="121">
        <f t="shared" si="24"/>
        <v>17844.683783333334</v>
      </c>
      <c r="K81" s="121">
        <f t="shared" si="24"/>
        <v>18678.796283333337</v>
      </c>
      <c r="L81" s="121">
        <f t="shared" si="24"/>
        <v>18125.122925000003</v>
      </c>
      <c r="M81" s="121">
        <f t="shared" si="24"/>
        <v>15372.642133333335</v>
      </c>
      <c r="N81" s="121">
        <f t="shared" si="24"/>
        <v>8368.7441933333357</v>
      </c>
      <c r="O81" s="121">
        <f t="shared" si="24"/>
        <v>6011.1760800000011</v>
      </c>
      <c r="P81" s="121">
        <f t="shared" si="24"/>
        <v>5502.6465866666676</v>
      </c>
    </row>
    <row r="84" spans="3:16" x14ac:dyDescent="0.2">
      <c r="C84" s="46" t="s">
        <v>40</v>
      </c>
      <c r="F84" s="138">
        <f>SUM(E44:P44)/Q39</f>
        <v>0.15193876911464602</v>
      </c>
      <c r="G84" s="66" t="s">
        <v>34</v>
      </c>
    </row>
    <row r="86" spans="3:16" s="55" customFormat="1" x14ac:dyDescent="0.2">
      <c r="C86" s="67" t="s">
        <v>49</v>
      </c>
    </row>
    <row r="87" spans="3:16" s="55" customFormat="1" x14ac:dyDescent="0.2">
      <c r="E87" s="68">
        <f>E81+E60</f>
        <v>5801.4530166666673</v>
      </c>
      <c r="F87" s="68">
        <f t="shared" ref="F87:P87" si="25">F81+F60</f>
        <v>6228.8220800000008</v>
      </c>
      <c r="G87" s="68">
        <f t="shared" si="25"/>
        <v>9973.6477100000011</v>
      </c>
      <c r="H87" s="68">
        <f t="shared" si="25"/>
        <v>11449.301110000002</v>
      </c>
      <c r="I87" s="68">
        <f t="shared" si="25"/>
        <v>11752.15426666667</v>
      </c>
      <c r="J87" s="68">
        <f t="shared" si="25"/>
        <v>19057.867183333336</v>
      </c>
      <c r="K87" s="68">
        <f t="shared" si="25"/>
        <v>19915.588983333335</v>
      </c>
      <c r="L87" s="68">
        <f t="shared" si="25"/>
        <v>19320.459925000003</v>
      </c>
      <c r="M87" s="68">
        <f t="shared" si="25"/>
        <v>16428.182333333334</v>
      </c>
      <c r="N87" s="68">
        <f t="shared" si="25"/>
        <v>9244.3331933333357</v>
      </c>
      <c r="O87" s="68">
        <f t="shared" si="25"/>
        <v>6754.2183800000012</v>
      </c>
      <c r="P87" s="68">
        <f t="shared" si="25"/>
        <v>6155.713286666668</v>
      </c>
    </row>
    <row r="88" spans="3:16" s="55" customFormat="1" x14ac:dyDescent="0.2"/>
    <row r="89" spans="3:16" s="69" customFormat="1" x14ac:dyDescent="0.2">
      <c r="C89" s="70" t="s">
        <v>47</v>
      </c>
      <c r="E89" s="71">
        <f>E87*1.15</f>
        <v>6671.6709691666665</v>
      </c>
      <c r="F89" s="71">
        <f t="shared" ref="F89:P89" si="26">F87*1.15</f>
        <v>7163.1453920000004</v>
      </c>
      <c r="G89" s="71">
        <f t="shared" si="26"/>
        <v>11469.6948665</v>
      </c>
      <c r="H89" s="71">
        <f t="shared" si="26"/>
        <v>13166.696276500001</v>
      </c>
      <c r="I89" s="71">
        <f t="shared" si="26"/>
        <v>13514.977406666669</v>
      </c>
      <c r="J89" s="71">
        <f t="shared" si="26"/>
        <v>21916.547260833333</v>
      </c>
      <c r="K89" s="71">
        <f t="shared" si="26"/>
        <v>22902.927330833332</v>
      </c>
      <c r="L89" s="71">
        <f t="shared" si="26"/>
        <v>22218.52891375</v>
      </c>
      <c r="M89" s="71">
        <f t="shared" si="26"/>
        <v>18892.409683333331</v>
      </c>
      <c r="N89" s="71">
        <f t="shared" si="26"/>
        <v>10630.983172333335</v>
      </c>
      <c r="O89" s="71">
        <f t="shared" si="26"/>
        <v>7767.3511370000006</v>
      </c>
      <c r="P89" s="71">
        <f t="shared" si="26"/>
        <v>7079.0702796666674</v>
      </c>
    </row>
    <row r="92" spans="3:16" x14ac:dyDescent="0.2">
      <c r="D92" s="2" t="s">
        <v>54</v>
      </c>
      <c r="E92" s="28">
        <f>Q39</f>
        <v>935125</v>
      </c>
    </row>
    <row r="93" spans="3:16" x14ac:dyDescent="0.2">
      <c r="D93" s="2" t="s">
        <v>52</v>
      </c>
      <c r="E93" s="137">
        <f>Q44</f>
        <v>142081.74146833335</v>
      </c>
    </row>
    <row r="94" spans="3:16" x14ac:dyDescent="0.2">
      <c r="D94" s="2" t="s">
        <v>53</v>
      </c>
      <c r="E94" s="137">
        <f>Q46</f>
        <v>163394.00268858334</v>
      </c>
    </row>
  </sheetData>
  <mergeCells count="4">
    <mergeCell ref="C9:C32"/>
    <mergeCell ref="A48:Q48"/>
    <mergeCell ref="A49:Q49"/>
    <mergeCell ref="E51:P51"/>
  </mergeCells>
  <pageMargins left="0.75" right="0.75" top="0.75" bottom="0.75" header="0.5" footer="0.5"/>
  <pageSetup scale="38"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BASE EPP </vt:lpstr>
      <vt:lpstr>Sheet1</vt:lpstr>
      <vt:lpstr>EPP TOU WKDY 1-8PM</vt:lpstr>
      <vt:lpstr>EPP TOU WKDY 1-8PM +MAY</vt:lpstr>
      <vt:lpstr> EPP TOU WKDY 1-8PM + OCT</vt:lpstr>
      <vt:lpstr>EPP TOU WKDY 1-8PM MAY &amp; OCT</vt:lpstr>
      <vt:lpstr>EPP TOU ALLDAYS 1-8PM</vt:lpstr>
      <vt:lpstr>' EPP TOU WKDY 1-8PM + OCT'!Print_Area</vt:lpstr>
      <vt:lpstr>'BASE EPP '!Print_Area</vt:lpstr>
      <vt:lpstr>'EPP TOU ALLDAYS 1-8PM'!Print_Area</vt:lpstr>
      <vt:lpstr>'EPP TOU WKDY 1-8PM'!Print_Area</vt:lpstr>
      <vt:lpstr>'EPP TOU WKDY 1-8PM +MAY'!Print_Area</vt:lpstr>
      <vt:lpstr>'EPP TOU WKDY 1-8PM MAY &amp; OCT'!Print_Area</vt:lpstr>
      <vt:lpstr>' EPP TOU WKDY 1-8PM + OCT'!Print_Titles</vt:lpstr>
      <vt:lpstr>'EPP TOU ALLDAYS 1-8PM'!Print_Titles</vt:lpstr>
      <vt:lpstr>'EPP TOU WKDY 1-8PM'!Print_Titles</vt:lpstr>
      <vt:lpstr>'EPP TOU WKDY 1-8PM +MAY'!Print_Titles</vt:lpstr>
      <vt:lpstr>'EPP TOU WKDY 1-8PM MAY &amp; OCT'!Print_Titles</vt:lpstr>
    </vt:vector>
  </TitlesOfParts>
  <Company>none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Yamen Nanne;Ximena Milla</dc:creator>
  <cp:lastModifiedBy>Crihalmean, Paul</cp:lastModifiedBy>
  <cp:lastPrinted>2019-07-09T19:09:48Z</cp:lastPrinted>
  <dcterms:created xsi:type="dcterms:W3CDTF">2008-11-21T17:47:59Z</dcterms:created>
  <dcterms:modified xsi:type="dcterms:W3CDTF">2025-07-15T14:11:56Z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